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225" yWindow="-15" windowWidth="21360" windowHeight="14220" tabRatio="944" activeTab="2"/>
  </bookViews>
  <sheets>
    <sheet name="Instructions" sheetId="168" r:id="rId1"/>
    <sheet name="Marcella" sheetId="167" r:id="rId2"/>
    <sheet name="Derek" sheetId="163" r:id="rId3"/>
    <sheet name="Enter Recipes" sheetId="166" r:id="rId4"/>
    <sheet name="Ingredients" sheetId="2" r:id="rId5"/>
  </sheets>
  <externalReferences>
    <externalReference r:id="rId6"/>
    <externalReference r:id="rId7"/>
  </externalReferences>
  <definedNames>
    <definedName name="ActivityLev" localSheetId="2">Derek!$D$4</definedName>
    <definedName name="ActivityLev" localSheetId="3">'[1]Diet Planner'!$D$4</definedName>
    <definedName name="ActivityLev" localSheetId="0">'[2]Diet Planner'!$D$4</definedName>
    <definedName name="ActivityLev" localSheetId="1">Marcella!$D$4</definedName>
    <definedName name="ActivityLev">#REF!</definedName>
    <definedName name="Ingredient">Ingredients!$A$5:$K$1000</definedName>
    <definedName name="Ingredients" localSheetId="3">[1]Ingredients!$A$4:$K$1499</definedName>
    <definedName name="Ingredients" localSheetId="0">[2]Ingredients!$A$5:$K$1494</definedName>
    <definedName name="Ingredients">Ingredients!$A$5:$K$1492</definedName>
    <definedName name="Weight" localSheetId="2">Derek!$D$2</definedName>
    <definedName name="Weight" localSheetId="3">'[1]Diet Planner'!$D$2</definedName>
    <definedName name="Weight" localSheetId="0">'[2]Diet Planner'!$D$2</definedName>
    <definedName name="Weight" localSheetId="1">Marcella!$D$2</definedName>
    <definedName name="Weight">#REF!</definedName>
  </definedNames>
  <calcPr calcId="125725"/>
</workbook>
</file>

<file path=xl/calcChain.xml><?xml version="1.0" encoding="utf-8"?>
<calcChain xmlns="http://schemas.openxmlformats.org/spreadsheetml/2006/main">
  <c r="T2254" i="167"/>
  <c r="S2254" s="1"/>
  <c r="T2253"/>
  <c r="S2253" s="1"/>
  <c r="T2252"/>
  <c r="S2252" s="1"/>
  <c r="T2251"/>
  <c r="S2251" s="1"/>
  <c r="T2250"/>
  <c r="S2250" s="1"/>
  <c r="T2249"/>
  <c r="S2249" s="1"/>
  <c r="T2248"/>
  <c r="S2248" s="1"/>
  <c r="T2247"/>
  <c r="S2247" s="1"/>
  <c r="T2246"/>
  <c r="S2246" s="1"/>
  <c r="T2245"/>
  <c r="S2245" s="1"/>
  <c r="T2244"/>
  <c r="S2244" s="1"/>
  <c r="T2243"/>
  <c r="S2243" s="1"/>
  <c r="T2242"/>
  <c r="S2242" s="1"/>
  <c r="T2241"/>
  <c r="S2241" s="1"/>
  <c r="T2240"/>
  <c r="S2240" s="1"/>
  <c r="T2239"/>
  <c r="S2239" s="1"/>
  <c r="T2238"/>
  <c r="S2238" s="1"/>
  <c r="T2237"/>
  <c r="S2237" s="1"/>
  <c r="T2236"/>
  <c r="S2236" s="1"/>
  <c r="T2235"/>
  <c r="S2235" s="1"/>
  <c r="T2234"/>
  <c r="S2234" s="1"/>
  <c r="T2233"/>
  <c r="S2233" s="1"/>
  <c r="T2232"/>
  <c r="S2232" s="1"/>
  <c r="T2231"/>
  <c r="S2231" s="1"/>
  <c r="T2230"/>
  <c r="S2230" s="1"/>
  <c r="T2229"/>
  <c r="S2229" s="1"/>
  <c r="T2228"/>
  <c r="S2228" s="1"/>
  <c r="T2227"/>
  <c r="S2227" s="1"/>
  <c r="T2226"/>
  <c r="S2226" s="1"/>
  <c r="T2225"/>
  <c r="S2225" s="1"/>
  <c r="T2224"/>
  <c r="S2224" s="1"/>
  <c r="T2223"/>
  <c r="S2223" s="1"/>
  <c r="T2222"/>
  <c r="S2222" s="1"/>
  <c r="T2221"/>
  <c r="S2221" s="1"/>
  <c r="T2220"/>
  <c r="S2220" s="1"/>
  <c r="T2219"/>
  <c r="S2219" s="1"/>
  <c r="T2218"/>
  <c r="S2218" s="1"/>
  <c r="T2217"/>
  <c r="S2217" s="1"/>
  <c r="T2216"/>
  <c r="S2216" s="1"/>
  <c r="T2215"/>
  <c r="S2215" s="1"/>
  <c r="T2214"/>
  <c r="S2214" s="1"/>
  <c r="T2213"/>
  <c r="S2213" s="1"/>
  <c r="T2212"/>
  <c r="S2212" s="1"/>
  <c r="T2211"/>
  <c r="S2211" s="1"/>
  <c r="T2210"/>
  <c r="S2210" s="1"/>
  <c r="T2209"/>
  <c r="S2209" s="1"/>
  <c r="T2208"/>
  <c r="S2208" s="1"/>
  <c r="T2207"/>
  <c r="S2207" s="1"/>
  <c r="T2206"/>
  <c r="S2206" s="1"/>
  <c r="T2205"/>
  <c r="S2205" s="1"/>
  <c r="T2204"/>
  <c r="S2204" s="1"/>
  <c r="T2203"/>
  <c r="S2203" s="1"/>
  <c r="T2202"/>
  <c r="S2202" s="1"/>
  <c r="T2201"/>
  <c r="S2201" s="1"/>
  <c r="T2200"/>
  <c r="S2200" s="1"/>
  <c r="T2199"/>
  <c r="S2199" s="1"/>
  <c r="T2198"/>
  <c r="S2198" s="1"/>
  <c r="T2197"/>
  <c r="S2197" s="1"/>
  <c r="T2196"/>
  <c r="S2196" s="1"/>
  <c r="T2195"/>
  <c r="S2195" s="1"/>
  <c r="T2194"/>
  <c r="S2194" s="1"/>
  <c r="T2193"/>
  <c r="S2193" s="1"/>
  <c r="T2192"/>
  <c r="S2192" s="1"/>
  <c r="T2191"/>
  <c r="S2191" s="1"/>
  <c r="T2190"/>
  <c r="S2190" s="1"/>
  <c r="T2189"/>
  <c r="S2189" s="1"/>
  <c r="T2188"/>
  <c r="S2188" s="1"/>
  <c r="T2187"/>
  <c r="S2187" s="1"/>
  <c r="T2186"/>
  <c r="S2186" s="1"/>
  <c r="T2185"/>
  <c r="S2185" s="1"/>
  <c r="T2184"/>
  <c r="S2184" s="1"/>
  <c r="T2183"/>
  <c r="S2183" s="1"/>
  <c r="T2182"/>
  <c r="S2182" s="1"/>
  <c r="T2181"/>
  <c r="S2181" s="1"/>
  <c r="T2180"/>
  <c r="S2180" s="1"/>
  <c r="T2179"/>
  <c r="S2179" s="1"/>
  <c r="T2178"/>
  <c r="S2178" s="1"/>
  <c r="T2177"/>
  <c r="S2177" s="1"/>
  <c r="T2176"/>
  <c r="S2176" s="1"/>
  <c r="T2175"/>
  <c r="S2175" s="1"/>
  <c r="T2174"/>
  <c r="S2174" s="1"/>
  <c r="T2173"/>
  <c r="S2173" s="1"/>
  <c r="T2172"/>
  <c r="S2172" s="1"/>
  <c r="T2171"/>
  <c r="S2171" s="1"/>
  <c r="T2170"/>
  <c r="S2170" s="1"/>
  <c r="T2169"/>
  <c r="S2169" s="1"/>
  <c r="T2168"/>
  <c r="S2168" s="1"/>
  <c r="T2167"/>
  <c r="S2167" s="1"/>
  <c r="T2166"/>
  <c r="S2166" s="1"/>
  <c r="T2165"/>
  <c r="S2165" s="1"/>
  <c r="T2164"/>
  <c r="S2164" s="1"/>
  <c r="T2163"/>
  <c r="S2163" s="1"/>
  <c r="T2162"/>
  <c r="S2162" s="1"/>
  <c r="T2161"/>
  <c r="S2161" s="1"/>
  <c r="T2160"/>
  <c r="S2160" s="1"/>
  <c r="T2159"/>
  <c r="S2159" s="1"/>
  <c r="T2158"/>
  <c r="S2158" s="1"/>
  <c r="T2157"/>
  <c r="S2157" s="1"/>
  <c r="T2156"/>
  <c r="S2156" s="1"/>
  <c r="T2155"/>
  <c r="S2155" s="1"/>
  <c r="T2154"/>
  <c r="S2154" s="1"/>
  <c r="T2153"/>
  <c r="S2153" s="1"/>
  <c r="T2152"/>
  <c r="S2152" s="1"/>
  <c r="T2151"/>
  <c r="S2151" s="1"/>
  <c r="T2150"/>
  <c r="S2150" s="1"/>
  <c r="T2149"/>
  <c r="S2149" s="1"/>
  <c r="T2148"/>
  <c r="S2148" s="1"/>
  <c r="T2147"/>
  <c r="S2147" s="1"/>
  <c r="T2146"/>
  <c r="S2146" s="1"/>
  <c r="T2145"/>
  <c r="S2145" s="1"/>
  <c r="T2144"/>
  <c r="S2144" s="1"/>
  <c r="T2143"/>
  <c r="S2143" s="1"/>
  <c r="T2142"/>
  <c r="S2142" s="1"/>
  <c r="T2141"/>
  <c r="S2141" s="1"/>
  <c r="T2140"/>
  <c r="S2140" s="1"/>
  <c r="T2139"/>
  <c r="S2139" s="1"/>
  <c r="T2138"/>
  <c r="S2138" s="1"/>
  <c r="T2137"/>
  <c r="S2137" s="1"/>
  <c r="T2136"/>
  <c r="S2136" s="1"/>
  <c r="T2135"/>
  <c r="S2135" s="1"/>
  <c r="T2134"/>
  <c r="S2134" s="1"/>
  <c r="T2133"/>
  <c r="S2133" s="1"/>
  <c r="T2132"/>
  <c r="S2132" s="1"/>
  <c r="T2131"/>
  <c r="S2131" s="1"/>
  <c r="T2130"/>
  <c r="S2130" s="1"/>
  <c r="T2129"/>
  <c r="S2129" s="1"/>
  <c r="T2128"/>
  <c r="S2128" s="1"/>
  <c r="T2127"/>
  <c r="S2127" s="1"/>
  <c r="T2126"/>
  <c r="S2126" s="1"/>
  <c r="T2125"/>
  <c r="S2125" s="1"/>
  <c r="T2124"/>
  <c r="S2124" s="1"/>
  <c r="T2123"/>
  <c r="S2123" s="1"/>
  <c r="T2122"/>
  <c r="S2122" s="1"/>
  <c r="T2121"/>
  <c r="S2121" s="1"/>
  <c r="T2120"/>
  <c r="S2120" s="1"/>
  <c r="T2119"/>
  <c r="S2119" s="1"/>
  <c r="T2118"/>
  <c r="S2118" s="1"/>
  <c r="T2117"/>
  <c r="S2117" s="1"/>
  <c r="T2116"/>
  <c r="S2116" s="1"/>
  <c r="T2115"/>
  <c r="S2115" s="1"/>
  <c r="T2114"/>
  <c r="S2114" s="1"/>
  <c r="T2113"/>
  <c r="S2113" s="1"/>
  <c r="T2112"/>
  <c r="S2112" s="1"/>
  <c r="T2111"/>
  <c r="S2111" s="1"/>
  <c r="T2110"/>
  <c r="S2110" s="1"/>
  <c r="T2109"/>
  <c r="S2109" s="1"/>
  <c r="T2108"/>
  <c r="S2108" s="1"/>
  <c r="T2107"/>
  <c r="S2107" s="1"/>
  <c r="T2106"/>
  <c r="S2106" s="1"/>
  <c r="T2105"/>
  <c r="S2105" s="1"/>
  <c r="T2104"/>
  <c r="S2104" s="1"/>
  <c r="T2103"/>
  <c r="S2103" s="1"/>
  <c r="T2102"/>
  <c r="S2102" s="1"/>
  <c r="T2101"/>
  <c r="S2101" s="1"/>
  <c r="T2100"/>
  <c r="S2100" s="1"/>
  <c r="T2099"/>
  <c r="S2099" s="1"/>
  <c r="T2098"/>
  <c r="S2098" s="1"/>
  <c r="T2097"/>
  <c r="S2097" s="1"/>
  <c r="T2096"/>
  <c r="S2096" s="1"/>
  <c r="T2095"/>
  <c r="S2095" s="1"/>
  <c r="T2094"/>
  <c r="S2094" s="1"/>
  <c r="T2093"/>
  <c r="S2093" s="1"/>
  <c r="T2092"/>
  <c r="S2092" s="1"/>
  <c r="T2091"/>
  <c r="S2091" s="1"/>
  <c r="T2090"/>
  <c r="S2090" s="1"/>
  <c r="T2089"/>
  <c r="S2089" s="1"/>
  <c r="T2088"/>
  <c r="S2088" s="1"/>
  <c r="T2087"/>
  <c r="S2087" s="1"/>
  <c r="T2086"/>
  <c r="S2086" s="1"/>
  <c r="T2085"/>
  <c r="S2085" s="1"/>
  <c r="T2084"/>
  <c r="S2084" s="1"/>
  <c r="T2083"/>
  <c r="S2083" s="1"/>
  <c r="T2082"/>
  <c r="S2082" s="1"/>
  <c r="T2081"/>
  <c r="S2081" s="1"/>
  <c r="T2080"/>
  <c r="S2080" s="1"/>
  <c r="T2079"/>
  <c r="S2079" s="1"/>
  <c r="T2078"/>
  <c r="S2078" s="1"/>
  <c r="T2077"/>
  <c r="S2077" s="1"/>
  <c r="T2076"/>
  <c r="S2076" s="1"/>
  <c r="T2075"/>
  <c r="S2075" s="1"/>
  <c r="T2074"/>
  <c r="S2074" s="1"/>
  <c r="T2073"/>
  <c r="S2073" s="1"/>
  <c r="T2072"/>
  <c r="S2072" s="1"/>
  <c r="T2071"/>
  <c r="S2071" s="1"/>
  <c r="T2070"/>
  <c r="S2070" s="1"/>
  <c r="T2069"/>
  <c r="S2069" s="1"/>
  <c r="T2068"/>
  <c r="S2068" s="1"/>
  <c r="T2067"/>
  <c r="S2067" s="1"/>
  <c r="T2066"/>
  <c r="S2066" s="1"/>
  <c r="T2065"/>
  <c r="S2065" s="1"/>
  <c r="T2064"/>
  <c r="S2064" s="1"/>
  <c r="T2063"/>
  <c r="S2063" s="1"/>
  <c r="T2062"/>
  <c r="S2062" s="1"/>
  <c r="T2061"/>
  <c r="S2061" s="1"/>
  <c r="T2060"/>
  <c r="S2060" s="1"/>
  <c r="T2059"/>
  <c r="S2059" s="1"/>
  <c r="T2058"/>
  <c r="S2058" s="1"/>
  <c r="T2057"/>
  <c r="S2057" s="1"/>
  <c r="T2056"/>
  <c r="S2056" s="1"/>
  <c r="T2055"/>
  <c r="S2055" s="1"/>
  <c r="T2054"/>
  <c r="S2054" s="1"/>
  <c r="T2053"/>
  <c r="S2053" s="1"/>
  <c r="T2052"/>
  <c r="S2052" s="1"/>
  <c r="T2051"/>
  <c r="S2051" s="1"/>
  <c r="T2050"/>
  <c r="S2050" s="1"/>
  <c r="T2049"/>
  <c r="S2049" s="1"/>
  <c r="T2048"/>
  <c r="S2048" s="1"/>
  <c r="T2047"/>
  <c r="S2047" s="1"/>
  <c r="T2046"/>
  <c r="S2046" s="1"/>
  <c r="T2045"/>
  <c r="S2045" s="1"/>
  <c r="T2044"/>
  <c r="S2044" s="1"/>
  <c r="T2043"/>
  <c r="S2043" s="1"/>
  <c r="T2042"/>
  <c r="S2042" s="1"/>
  <c r="T2041"/>
  <c r="S2041" s="1"/>
  <c r="T2040"/>
  <c r="S2040" s="1"/>
  <c r="T2039"/>
  <c r="S2039" s="1"/>
  <c r="T2038"/>
  <c r="S2038" s="1"/>
  <c r="T2037"/>
  <c r="S2037" s="1"/>
  <c r="T2036"/>
  <c r="S2036" s="1"/>
  <c r="T2035"/>
  <c r="S2035" s="1"/>
  <c r="T2034"/>
  <c r="S2034" s="1"/>
  <c r="T2033"/>
  <c r="S2033" s="1"/>
  <c r="T2032"/>
  <c r="S2032" s="1"/>
  <c r="T2031"/>
  <c r="S2031" s="1"/>
  <c r="T2030"/>
  <c r="S2030" s="1"/>
  <c r="T2029"/>
  <c r="S2029" s="1"/>
  <c r="T2028"/>
  <c r="S2028" s="1"/>
  <c r="T2027"/>
  <c r="S2027" s="1"/>
  <c r="T2026"/>
  <c r="S2026" s="1"/>
  <c r="T2025"/>
  <c r="S2025" s="1"/>
  <c r="T2024"/>
  <c r="S2024" s="1"/>
  <c r="T2023"/>
  <c r="S2023" s="1"/>
  <c r="T2022"/>
  <c r="S2022" s="1"/>
  <c r="T2021"/>
  <c r="S2021" s="1"/>
  <c r="T2020"/>
  <c r="S2020" s="1"/>
  <c r="T2019"/>
  <c r="S2019" s="1"/>
  <c r="T2018"/>
  <c r="S2018" s="1"/>
  <c r="T2017"/>
  <c r="S2017" s="1"/>
  <c r="T2016"/>
  <c r="S2016" s="1"/>
  <c r="T2015"/>
  <c r="S2015" s="1"/>
  <c r="T2014"/>
  <c r="S2014" s="1"/>
  <c r="T2013"/>
  <c r="S2013"/>
  <c r="T2012"/>
  <c r="S2012" s="1"/>
  <c r="T2011"/>
  <c r="S2011"/>
  <c r="T2010"/>
  <c r="S2010" s="1"/>
  <c r="T2009"/>
  <c r="S2009"/>
  <c r="T2008"/>
  <c r="S2008" s="1"/>
  <c r="T2007"/>
  <c r="S2007"/>
  <c r="T2006"/>
  <c r="S2006" s="1"/>
  <c r="T2005"/>
  <c r="S2005"/>
  <c r="T2004"/>
  <c r="S2004" s="1"/>
  <c r="T2003"/>
  <c r="S2003"/>
  <c r="T2002"/>
  <c r="S2002" s="1"/>
  <c r="T2001"/>
  <c r="S2001"/>
  <c r="T2000"/>
  <c r="S2000" s="1"/>
  <c r="T1999"/>
  <c r="S1999"/>
  <c r="T1998"/>
  <c r="S1998" s="1"/>
  <c r="T1997"/>
  <c r="S1997"/>
  <c r="T1996"/>
  <c r="S1996" s="1"/>
  <c r="T1995"/>
  <c r="S1995"/>
  <c r="T1994"/>
  <c r="S1994" s="1"/>
  <c r="T1993"/>
  <c r="S1993"/>
  <c r="T1992"/>
  <c r="S1992" s="1"/>
  <c r="T1991"/>
  <c r="S1991"/>
  <c r="T1990"/>
  <c r="S1990" s="1"/>
  <c r="T1989"/>
  <c r="S1989"/>
  <c r="T1988"/>
  <c r="S1988" s="1"/>
  <c r="T1987"/>
  <c r="S1987"/>
  <c r="T1986"/>
  <c r="S1986" s="1"/>
  <c r="T1985"/>
  <c r="S1985"/>
  <c r="T1984"/>
  <c r="S1984" s="1"/>
  <c r="T1983"/>
  <c r="S1983"/>
  <c r="T1982"/>
  <c r="S1982" s="1"/>
  <c r="T1981"/>
  <c r="S1981"/>
  <c r="T1980"/>
  <c r="S1980" s="1"/>
  <c r="T1979"/>
  <c r="S1979"/>
  <c r="T1978"/>
  <c r="S1978" s="1"/>
  <c r="T1977"/>
  <c r="S1977"/>
  <c r="T1976"/>
  <c r="S1976" s="1"/>
  <c r="T1975"/>
  <c r="S1975"/>
  <c r="T1974"/>
  <c r="S1974" s="1"/>
  <c r="T1973"/>
  <c r="S1973"/>
  <c r="T1972"/>
  <c r="S1972" s="1"/>
  <c r="T1971"/>
  <c r="S1971"/>
  <c r="T1970"/>
  <c r="S1970" s="1"/>
  <c r="T1969"/>
  <c r="S1969"/>
  <c r="T1968"/>
  <c r="S1968" s="1"/>
  <c r="T1967"/>
  <c r="S1967"/>
  <c r="T1966"/>
  <c r="S1966" s="1"/>
  <c r="T1965"/>
  <c r="S1965"/>
  <c r="T1964"/>
  <c r="S1964" s="1"/>
  <c r="T1963"/>
  <c r="S1963"/>
  <c r="T1962"/>
  <c r="S1962" s="1"/>
  <c r="T1961"/>
  <c r="S1961"/>
  <c r="T1960"/>
  <c r="S1960" s="1"/>
  <c r="T1959"/>
  <c r="S1959"/>
  <c r="T1958"/>
  <c r="S1958" s="1"/>
  <c r="T1957"/>
  <c r="S1957"/>
  <c r="T1956"/>
  <c r="S1956" s="1"/>
  <c r="T1955"/>
  <c r="S1955"/>
  <c r="T1954"/>
  <c r="S1954" s="1"/>
  <c r="T1953"/>
  <c r="S1953"/>
  <c r="T1952"/>
  <c r="S1952" s="1"/>
  <c r="T1951"/>
  <c r="S1951"/>
  <c r="T1950"/>
  <c r="S1950" s="1"/>
  <c r="T1949"/>
  <c r="S1949"/>
  <c r="T1948"/>
  <c r="S1948" s="1"/>
  <c r="T1947"/>
  <c r="S1947"/>
  <c r="T1946"/>
  <c r="S1946" s="1"/>
  <c r="T1945"/>
  <c r="S1945"/>
  <c r="T1944"/>
  <c r="S1944" s="1"/>
  <c r="T1943"/>
  <c r="S1943"/>
  <c r="T1942"/>
  <c r="S1942" s="1"/>
  <c r="T1941"/>
  <c r="S1941"/>
  <c r="T1940"/>
  <c r="S1940" s="1"/>
  <c r="T1939"/>
  <c r="S1939"/>
  <c r="T1938"/>
  <c r="S1938" s="1"/>
  <c r="T1937"/>
  <c r="S1937"/>
  <c r="T1936"/>
  <c r="S1936" s="1"/>
  <c r="T1935"/>
  <c r="S1935"/>
  <c r="T1934"/>
  <c r="S1934" s="1"/>
  <c r="T1933"/>
  <c r="S1933"/>
  <c r="T1932"/>
  <c r="S1932" s="1"/>
  <c r="T1931"/>
  <c r="S1931"/>
  <c r="T1930"/>
  <c r="S1930" s="1"/>
  <c r="T1929"/>
  <c r="S1929"/>
  <c r="T1928"/>
  <c r="S1928" s="1"/>
  <c r="T1927"/>
  <c r="S1927"/>
  <c r="T1926"/>
  <c r="S1926" s="1"/>
  <c r="T1925"/>
  <c r="S1925"/>
  <c r="T1924"/>
  <c r="S1924" s="1"/>
  <c r="T1923"/>
  <c r="S1923"/>
  <c r="T1922"/>
  <c r="S1922" s="1"/>
  <c r="T1921"/>
  <c r="S1921"/>
  <c r="T1920"/>
  <c r="S1920" s="1"/>
  <c r="T1919"/>
  <c r="S1919"/>
  <c r="T1918"/>
  <c r="S1918" s="1"/>
  <c r="T1917"/>
  <c r="S1917"/>
  <c r="T1916"/>
  <c r="S1916" s="1"/>
  <c r="T1915"/>
  <c r="S1915"/>
  <c r="T1914"/>
  <c r="S1914" s="1"/>
  <c r="T1913"/>
  <c r="S1913"/>
  <c r="T1912"/>
  <c r="S1912" s="1"/>
  <c r="T1911"/>
  <c r="S1911"/>
  <c r="T1910"/>
  <c r="S1910" s="1"/>
  <c r="T1909"/>
  <c r="S1909"/>
  <c r="T1908"/>
  <c r="S1908" s="1"/>
  <c r="T1907"/>
  <c r="S1907"/>
  <c r="T1906"/>
  <c r="S1906" s="1"/>
  <c r="T1905"/>
  <c r="S1905"/>
  <c r="T1904"/>
  <c r="S1904" s="1"/>
  <c r="T1903"/>
  <c r="S1903"/>
  <c r="T1902"/>
  <c r="S1902" s="1"/>
  <c r="T1901"/>
  <c r="S1901"/>
  <c r="T1900"/>
  <c r="S1900" s="1"/>
  <c r="T1899"/>
  <c r="S1899"/>
  <c r="T1898"/>
  <c r="S1898" s="1"/>
  <c r="T1897"/>
  <c r="S1897"/>
  <c r="T1896"/>
  <c r="S1896" s="1"/>
  <c r="T1895"/>
  <c r="S1895"/>
  <c r="T1894"/>
  <c r="S1894" s="1"/>
  <c r="T1893"/>
  <c r="S1893"/>
  <c r="T1892"/>
  <c r="S1892" s="1"/>
  <c r="T1891"/>
  <c r="S1891"/>
  <c r="T1890"/>
  <c r="S1890" s="1"/>
  <c r="T1889"/>
  <c r="S1889"/>
  <c r="T1888"/>
  <c r="S1888" s="1"/>
  <c r="T1887"/>
  <c r="S1887"/>
  <c r="T1886"/>
  <c r="S1886" s="1"/>
  <c r="T1885"/>
  <c r="S1885"/>
  <c r="T1884"/>
  <c r="S1884" s="1"/>
  <c r="T1883"/>
  <c r="S1883"/>
  <c r="T1882"/>
  <c r="S1882" s="1"/>
  <c r="T1881"/>
  <c r="S1881"/>
  <c r="T1880"/>
  <c r="S1880" s="1"/>
  <c r="T1879"/>
  <c r="S1879"/>
  <c r="T1878"/>
  <c r="S1878" s="1"/>
  <c r="T1877"/>
  <c r="S1877"/>
  <c r="T1876"/>
  <c r="S1876" s="1"/>
  <c r="T1875"/>
  <c r="S1875"/>
  <c r="T1874"/>
  <c r="S1874" s="1"/>
  <c r="T1873"/>
  <c r="S1873"/>
  <c r="T1872"/>
  <c r="S1872" s="1"/>
  <c r="T1871"/>
  <c r="S1871"/>
  <c r="T1870"/>
  <c r="S1870" s="1"/>
  <c r="T1869"/>
  <c r="S1869"/>
  <c r="T1868"/>
  <c r="S1868" s="1"/>
  <c r="T1867"/>
  <c r="S1867"/>
  <c r="T1866"/>
  <c r="S1866" s="1"/>
  <c r="T1865"/>
  <c r="S1865"/>
  <c r="T1864"/>
  <c r="S1864" s="1"/>
  <c r="T1863"/>
  <c r="S1863"/>
  <c r="T1862"/>
  <c r="S1862" s="1"/>
  <c r="T1861"/>
  <c r="S1861"/>
  <c r="T1860"/>
  <c r="S1860" s="1"/>
  <c r="T1859"/>
  <c r="S1859"/>
  <c r="T1858"/>
  <c r="S1858" s="1"/>
  <c r="T1857"/>
  <c r="S1857"/>
  <c r="T1856"/>
  <c r="S1856" s="1"/>
  <c r="T1855"/>
  <c r="S1855"/>
  <c r="T1854"/>
  <c r="S1854" s="1"/>
  <c r="T1853"/>
  <c r="S1853"/>
  <c r="T1852"/>
  <c r="S1852" s="1"/>
  <c r="T1851"/>
  <c r="S1851"/>
  <c r="T1850"/>
  <c r="S1850" s="1"/>
  <c r="T1849"/>
  <c r="S1849"/>
  <c r="T1848"/>
  <c r="S1848" s="1"/>
  <c r="T1847"/>
  <c r="S1847"/>
  <c r="T1846"/>
  <c r="S1846" s="1"/>
  <c r="T1845"/>
  <c r="S1845"/>
  <c r="T1844"/>
  <c r="S1844" s="1"/>
  <c r="T1843"/>
  <c r="S1843"/>
  <c r="T1842"/>
  <c r="S1842" s="1"/>
  <c r="T1841"/>
  <c r="S1841"/>
  <c r="T1840"/>
  <c r="S1840" s="1"/>
  <c r="T1839"/>
  <c r="S1839"/>
  <c r="T1838"/>
  <c r="S1838" s="1"/>
  <c r="T1837"/>
  <c r="S1837"/>
  <c r="T1836"/>
  <c r="S1836" s="1"/>
  <c r="T1835"/>
  <c r="S1835"/>
  <c r="T1834"/>
  <c r="S1834" s="1"/>
  <c r="T1833"/>
  <c r="S1833"/>
  <c r="T1832"/>
  <c r="S1832" s="1"/>
  <c r="T1831"/>
  <c r="S1831"/>
  <c r="T1830"/>
  <c r="S1830" s="1"/>
  <c r="T1829"/>
  <c r="S1829"/>
  <c r="T1828"/>
  <c r="S1828" s="1"/>
  <c r="T1827"/>
  <c r="S1827"/>
  <c r="T1826"/>
  <c r="S1826" s="1"/>
  <c r="T1825"/>
  <c r="S1825"/>
  <c r="T1824"/>
  <c r="S1824" s="1"/>
  <c r="T1823"/>
  <c r="S1823"/>
  <c r="T1822"/>
  <c r="S1822" s="1"/>
  <c r="T1821"/>
  <c r="S1821"/>
  <c r="T1820"/>
  <c r="S1820" s="1"/>
  <c r="T1819"/>
  <c r="S1819"/>
  <c r="T1818"/>
  <c r="S1818" s="1"/>
  <c r="T1817"/>
  <c r="S1817"/>
  <c r="T1816"/>
  <c r="S1816" s="1"/>
  <c r="T1815"/>
  <c r="S1815"/>
  <c r="T1814"/>
  <c r="S1814" s="1"/>
  <c r="T1813"/>
  <c r="S1813"/>
  <c r="T1812"/>
  <c r="S1812" s="1"/>
  <c r="T1811"/>
  <c r="S1811"/>
  <c r="T1810"/>
  <c r="S1810" s="1"/>
  <c r="T1809"/>
  <c r="S1809"/>
  <c r="T1808"/>
  <c r="S1808" s="1"/>
  <c r="T1807"/>
  <c r="S1807"/>
  <c r="T1806"/>
  <c r="S1806" s="1"/>
  <c r="T1805"/>
  <c r="S1805"/>
  <c r="T1804"/>
  <c r="S1804" s="1"/>
  <c r="T1803"/>
  <c r="S1803"/>
  <c r="T1802"/>
  <c r="S1802" s="1"/>
  <c r="T1801"/>
  <c r="S1801"/>
  <c r="T1800"/>
  <c r="S1800" s="1"/>
  <c r="T1799"/>
  <c r="S1799"/>
  <c r="T1798"/>
  <c r="S1798" s="1"/>
  <c r="T1797"/>
  <c r="S1797"/>
  <c r="T1796"/>
  <c r="S1796" s="1"/>
  <c r="T1795"/>
  <c r="S1795"/>
  <c r="T1794"/>
  <c r="S1794" s="1"/>
  <c r="T1793"/>
  <c r="S1793"/>
  <c r="T1792"/>
  <c r="S1792" s="1"/>
  <c r="T1791"/>
  <c r="S1791"/>
  <c r="T1790"/>
  <c r="S1790" s="1"/>
  <c r="T1789"/>
  <c r="S1789"/>
  <c r="T1788"/>
  <c r="S1788" s="1"/>
  <c r="T1787"/>
  <c r="S1787"/>
  <c r="T1786"/>
  <c r="S1786" s="1"/>
  <c r="T1785"/>
  <c r="S1785"/>
  <c r="T1784"/>
  <c r="S1784" s="1"/>
  <c r="T1783"/>
  <c r="S1783"/>
  <c r="T1782"/>
  <c r="S1782" s="1"/>
  <c r="T1781"/>
  <c r="S1781"/>
  <c r="T1780"/>
  <c r="S1780" s="1"/>
  <c r="T1779"/>
  <c r="S1779"/>
  <c r="T1778"/>
  <c r="S1778" s="1"/>
  <c r="T1777"/>
  <c r="S1777"/>
  <c r="T1776"/>
  <c r="S1776" s="1"/>
  <c r="T1775"/>
  <c r="S1775"/>
  <c r="T1774"/>
  <c r="S1774" s="1"/>
  <c r="T1773"/>
  <c r="S1773"/>
  <c r="T1772"/>
  <c r="S1772" s="1"/>
  <c r="T1771"/>
  <c r="S1771"/>
  <c r="T1770"/>
  <c r="S1770" s="1"/>
  <c r="T1769"/>
  <c r="S1769"/>
  <c r="T1768"/>
  <c r="S1768" s="1"/>
  <c r="T1767"/>
  <c r="S1767"/>
  <c r="T1766"/>
  <c r="S1766" s="1"/>
  <c r="T1765"/>
  <c r="S1765"/>
  <c r="T1764"/>
  <c r="S1764" s="1"/>
  <c r="T1763"/>
  <c r="S1763"/>
  <c r="T1762"/>
  <c r="S1762" s="1"/>
  <c r="T1761"/>
  <c r="S1761"/>
  <c r="T1760"/>
  <c r="S1760" s="1"/>
  <c r="T1759"/>
  <c r="S1759"/>
  <c r="T1758"/>
  <c r="S1758" s="1"/>
  <c r="T1757"/>
  <c r="S1757"/>
  <c r="T1756"/>
  <c r="S1756" s="1"/>
  <c r="T1755"/>
  <c r="S1755"/>
  <c r="T1754"/>
  <c r="S1754" s="1"/>
  <c r="T1753"/>
  <c r="S1753"/>
  <c r="T1752"/>
  <c r="S1752" s="1"/>
  <c r="T1751"/>
  <c r="S1751"/>
  <c r="T1750"/>
  <c r="S1750" s="1"/>
  <c r="T1749"/>
  <c r="S1749"/>
  <c r="T1748"/>
  <c r="S1748" s="1"/>
  <c r="T1747"/>
  <c r="S1747"/>
  <c r="T1746"/>
  <c r="S1746" s="1"/>
  <c r="T1745"/>
  <c r="S1745"/>
  <c r="T1744"/>
  <c r="S1744" s="1"/>
  <c r="T1743"/>
  <c r="S1743"/>
  <c r="T1742"/>
  <c r="S1742"/>
  <c r="T1741"/>
  <c r="S1741"/>
  <c r="T1740"/>
  <c r="S1740"/>
  <c r="T1739"/>
  <c r="S1739"/>
  <c r="T1738"/>
  <c r="S1738"/>
  <c r="T1737"/>
  <c r="S1737"/>
  <c r="T1736"/>
  <c r="S1736"/>
  <c r="T1735"/>
  <c r="S1735"/>
  <c r="T1734"/>
  <c r="S1734"/>
  <c r="T1733"/>
  <c r="S1733"/>
  <c r="T1732"/>
  <c r="S1732"/>
  <c r="T1731"/>
  <c r="S1731"/>
  <c r="T1730"/>
  <c r="S1730"/>
  <c r="T1729"/>
  <c r="S1729"/>
  <c r="T1728"/>
  <c r="S1728"/>
  <c r="T1727"/>
  <c r="S1727"/>
  <c r="T1726"/>
  <c r="S1726"/>
  <c r="T1725"/>
  <c r="S1725"/>
  <c r="T1724"/>
  <c r="S1724"/>
  <c r="T1723"/>
  <c r="S1723"/>
  <c r="T1722"/>
  <c r="S1722"/>
  <c r="T1721"/>
  <c r="S1721"/>
  <c r="T1720"/>
  <c r="S1720"/>
  <c r="T1719"/>
  <c r="S1719"/>
  <c r="T1718"/>
  <c r="S1718"/>
  <c r="T1717"/>
  <c r="S1717"/>
  <c r="T1716"/>
  <c r="S1716"/>
  <c r="T1715"/>
  <c r="S1715"/>
  <c r="T1714"/>
  <c r="S1714"/>
  <c r="T1713"/>
  <c r="S1713"/>
  <c r="T1712"/>
  <c r="S1712"/>
  <c r="T1711"/>
  <c r="S1711"/>
  <c r="T1710"/>
  <c r="S1710"/>
  <c r="T1709"/>
  <c r="S1709"/>
  <c r="T1708"/>
  <c r="S1708"/>
  <c r="T1707"/>
  <c r="S1707"/>
  <c r="T1706"/>
  <c r="S1706"/>
  <c r="T1705"/>
  <c r="S1705"/>
  <c r="T1704"/>
  <c r="S1704"/>
  <c r="T1703"/>
  <c r="S1703"/>
  <c r="T1702"/>
  <c r="S1702"/>
  <c r="T1701"/>
  <c r="S1701"/>
  <c r="T1700"/>
  <c r="S1700"/>
  <c r="T1699"/>
  <c r="S1699"/>
  <c r="T1698"/>
  <c r="S1698"/>
  <c r="T1697"/>
  <c r="S1697"/>
  <c r="T1696"/>
  <c r="S1696"/>
  <c r="T1695"/>
  <c r="S1695"/>
  <c r="T1694"/>
  <c r="S1694"/>
  <c r="T1693"/>
  <c r="S1693"/>
  <c r="T1692"/>
  <c r="S1692"/>
  <c r="T1691"/>
  <c r="S1691"/>
  <c r="T1690"/>
  <c r="S1690"/>
  <c r="T1689"/>
  <c r="S1689"/>
  <c r="T1688"/>
  <c r="S1688"/>
  <c r="T1687"/>
  <c r="S1687"/>
  <c r="T1686"/>
  <c r="S1686"/>
  <c r="T1685"/>
  <c r="S1685"/>
  <c r="T1684"/>
  <c r="S1684"/>
  <c r="T1683"/>
  <c r="S1683"/>
  <c r="T1682"/>
  <c r="S1682"/>
  <c r="T1681"/>
  <c r="S1681"/>
  <c r="T1680"/>
  <c r="S1680"/>
  <c r="T1679"/>
  <c r="S1679"/>
  <c r="T1678"/>
  <c r="S1678"/>
  <c r="T1677"/>
  <c r="S1677"/>
  <c r="T1676"/>
  <c r="S1676"/>
  <c r="T1675"/>
  <c r="S1675"/>
  <c r="T1674"/>
  <c r="S1674"/>
  <c r="T1673"/>
  <c r="S1673"/>
  <c r="T1672"/>
  <c r="S1672"/>
  <c r="T1671"/>
  <c r="S1671"/>
  <c r="T1670"/>
  <c r="S1670"/>
  <c r="T1669"/>
  <c r="S1669"/>
  <c r="T1668"/>
  <c r="S1668"/>
  <c r="T1667"/>
  <c r="S1667"/>
  <c r="T1666"/>
  <c r="S1666"/>
  <c r="T1665"/>
  <c r="S1665"/>
  <c r="T1664"/>
  <c r="S1664"/>
  <c r="T1663"/>
  <c r="S1663"/>
  <c r="T1662"/>
  <c r="S1662"/>
  <c r="T1661"/>
  <c r="S1661"/>
  <c r="T1660"/>
  <c r="S1660"/>
  <c r="T1659"/>
  <c r="S1659"/>
  <c r="T1658"/>
  <c r="S1658"/>
  <c r="T1657"/>
  <c r="S1657"/>
  <c r="T1656"/>
  <c r="S1656"/>
  <c r="T1655"/>
  <c r="S1655"/>
  <c r="T1654"/>
  <c r="S1654"/>
  <c r="T1653"/>
  <c r="S1653"/>
  <c r="T1652"/>
  <c r="S1652"/>
  <c r="T1651"/>
  <c r="S1651"/>
  <c r="T1650"/>
  <c r="S1650"/>
  <c r="T1649"/>
  <c r="S1649"/>
  <c r="T1648"/>
  <c r="S1648"/>
  <c r="T1647"/>
  <c r="S1647"/>
  <c r="T1646"/>
  <c r="S1646"/>
  <c r="T1645"/>
  <c r="S1645"/>
  <c r="T1644"/>
  <c r="S1644"/>
  <c r="T1643"/>
  <c r="S1643"/>
  <c r="T1642"/>
  <c r="S1642"/>
  <c r="T1641"/>
  <c r="S1641"/>
  <c r="T1640"/>
  <c r="S1640"/>
  <c r="T1639"/>
  <c r="S1639"/>
  <c r="T1638"/>
  <c r="S1638"/>
  <c r="T1637"/>
  <c r="S1637"/>
  <c r="T1636"/>
  <c r="S1636"/>
  <c r="T1635"/>
  <c r="S1635"/>
  <c r="T1634"/>
  <c r="S1634"/>
  <c r="T1633"/>
  <c r="S1633"/>
  <c r="T1632"/>
  <c r="S1632"/>
  <c r="T1631"/>
  <c r="S1631"/>
  <c r="T1630"/>
  <c r="S1630"/>
  <c r="T1629"/>
  <c r="S1629"/>
  <c r="T1628"/>
  <c r="S1628"/>
  <c r="T1627"/>
  <c r="S1627"/>
  <c r="T1626"/>
  <c r="S1626"/>
  <c r="T1625"/>
  <c r="S1625"/>
  <c r="T1624"/>
  <c r="S1624"/>
  <c r="T1623"/>
  <c r="S1623"/>
  <c r="T1622"/>
  <c r="S1622"/>
  <c r="T1621"/>
  <c r="S1621"/>
  <c r="T1620"/>
  <c r="S1620"/>
  <c r="T1619"/>
  <c r="S1619"/>
  <c r="T1618"/>
  <c r="S1618"/>
  <c r="T1617"/>
  <c r="S1617"/>
  <c r="T1616"/>
  <c r="S1616"/>
  <c r="T1615"/>
  <c r="S1615"/>
  <c r="T1614"/>
  <c r="S1614"/>
  <c r="T1613"/>
  <c r="S1613"/>
  <c r="T1612"/>
  <c r="S1612"/>
  <c r="T1611"/>
  <c r="S1611"/>
  <c r="T1610"/>
  <c r="S1610"/>
  <c r="T1609"/>
  <c r="S1609"/>
  <c r="T1608"/>
  <c r="S1608"/>
  <c r="T1607"/>
  <c r="S1607"/>
  <c r="T1606"/>
  <c r="S1606"/>
  <c r="T1605"/>
  <c r="S1605"/>
  <c r="T1604"/>
  <c r="S1604"/>
  <c r="T1603"/>
  <c r="S1603"/>
  <c r="T1602"/>
  <c r="S1602"/>
  <c r="T1601"/>
  <c r="S1601"/>
  <c r="T1600"/>
  <c r="S1600"/>
  <c r="T1599"/>
  <c r="S1599"/>
  <c r="T1598"/>
  <c r="S1598"/>
  <c r="T1597"/>
  <c r="S1597"/>
  <c r="T1596"/>
  <c r="S1596"/>
  <c r="T1595"/>
  <c r="S1595"/>
  <c r="T1594"/>
  <c r="S1594"/>
  <c r="T1593"/>
  <c r="S1593"/>
  <c r="T1592"/>
  <c r="S1592"/>
  <c r="T1591"/>
  <c r="S1591"/>
  <c r="T1590"/>
  <c r="S1590"/>
  <c r="T1589"/>
  <c r="S1589"/>
  <c r="T1588"/>
  <c r="S1588"/>
  <c r="T1587"/>
  <c r="S1587"/>
  <c r="T1586"/>
  <c r="S1586"/>
  <c r="T1585"/>
  <c r="S1585"/>
  <c r="T1584"/>
  <c r="S1584"/>
  <c r="T1583"/>
  <c r="S1583"/>
  <c r="T1582"/>
  <c r="S1582"/>
  <c r="T1581"/>
  <c r="S1581"/>
  <c r="T1580"/>
  <c r="S1580"/>
  <c r="T1579"/>
  <c r="S1579"/>
  <c r="T1578"/>
  <c r="S1578"/>
  <c r="T1577"/>
  <c r="S1577"/>
  <c r="T1576"/>
  <c r="S1576"/>
  <c r="T1575"/>
  <c r="S1575"/>
  <c r="T1574"/>
  <c r="S1574"/>
  <c r="T1573"/>
  <c r="S1573"/>
  <c r="T1572"/>
  <c r="S1572"/>
  <c r="T1571"/>
  <c r="S1571"/>
  <c r="T1570"/>
  <c r="S1570"/>
  <c r="T1569"/>
  <c r="S1569"/>
  <c r="T1568"/>
  <c r="S1568"/>
  <c r="T1567"/>
  <c r="S1567"/>
  <c r="T1566"/>
  <c r="S1566"/>
  <c r="T1565"/>
  <c r="S1565"/>
  <c r="T1564"/>
  <c r="S1564"/>
  <c r="T1563"/>
  <c r="S1563"/>
  <c r="T1562"/>
  <c r="S1562"/>
  <c r="T1561"/>
  <c r="S1561"/>
  <c r="T1560"/>
  <c r="S1560"/>
  <c r="T1559"/>
  <c r="S1559"/>
  <c r="T1558"/>
  <c r="S1558"/>
  <c r="T1557"/>
  <c r="S1557"/>
  <c r="T1556"/>
  <c r="S1556"/>
  <c r="T1555"/>
  <c r="S1555"/>
  <c r="T1554"/>
  <c r="S1554"/>
  <c r="T1553"/>
  <c r="S1553"/>
  <c r="T1552"/>
  <c r="S1552"/>
  <c r="T1551"/>
  <c r="S1551"/>
  <c r="T1550"/>
  <c r="S1550"/>
  <c r="T1549"/>
  <c r="S1549"/>
  <c r="T1548"/>
  <c r="S1548"/>
  <c r="T1547"/>
  <c r="S1547"/>
  <c r="T1546"/>
  <c r="S1546"/>
  <c r="T1545"/>
  <c r="S1545"/>
  <c r="T1544"/>
  <c r="S1544"/>
  <c r="T1543"/>
  <c r="S1543"/>
  <c r="T1542"/>
  <c r="S1542"/>
  <c r="T1541"/>
  <c r="S1541"/>
  <c r="T1540"/>
  <c r="S1540"/>
  <c r="T1539"/>
  <c r="S1539"/>
  <c r="T1538"/>
  <c r="S1538"/>
  <c r="T1537"/>
  <c r="S1537"/>
  <c r="T1536"/>
  <c r="S1536"/>
  <c r="T1535"/>
  <c r="S1535"/>
  <c r="T1534"/>
  <c r="S1534"/>
  <c r="T1533"/>
  <c r="S1533"/>
  <c r="T1532"/>
  <c r="S1532"/>
  <c r="T1531"/>
  <c r="S1531"/>
  <c r="T1530"/>
  <c r="S1530"/>
  <c r="T1529"/>
  <c r="S1529"/>
  <c r="T1528"/>
  <c r="S1528"/>
  <c r="T1527"/>
  <c r="S1527"/>
  <c r="T1526"/>
  <c r="S1526"/>
  <c r="T1525"/>
  <c r="S1525"/>
  <c r="T1524"/>
  <c r="S1524"/>
  <c r="T1523"/>
  <c r="S1523"/>
  <c r="T1522"/>
  <c r="S1522"/>
  <c r="T1521"/>
  <c r="S1521"/>
  <c r="T1520"/>
  <c r="S1520"/>
  <c r="T1519"/>
  <c r="S1519"/>
  <c r="T1518"/>
  <c r="S1518"/>
  <c r="T1517"/>
  <c r="S1517"/>
  <c r="T1516"/>
  <c r="S1516"/>
  <c r="T1515"/>
  <c r="S1515"/>
  <c r="T1514"/>
  <c r="S1514"/>
  <c r="T1513"/>
  <c r="S1513"/>
  <c r="T1512"/>
  <c r="S1512"/>
  <c r="T1511"/>
  <c r="S1511"/>
  <c r="T1510"/>
  <c r="S1510"/>
  <c r="T1509"/>
  <c r="S1509"/>
  <c r="T1508"/>
  <c r="S1508"/>
  <c r="T1507"/>
  <c r="S1507"/>
  <c r="T1506"/>
  <c r="S1506"/>
  <c r="T1505"/>
  <c r="S1505"/>
  <c r="T1504"/>
  <c r="S1504"/>
  <c r="T1503"/>
  <c r="S1503"/>
  <c r="T1502"/>
  <c r="S1502"/>
  <c r="T1501"/>
  <c r="S1501"/>
  <c r="T1500"/>
  <c r="S1500"/>
  <c r="T1499"/>
  <c r="S1499"/>
  <c r="T1498"/>
  <c r="S1498"/>
  <c r="T1497"/>
  <c r="S1497"/>
  <c r="T1496"/>
  <c r="S1496"/>
  <c r="T1495"/>
  <c r="S1495"/>
  <c r="T1494"/>
  <c r="S1494"/>
  <c r="T1493"/>
  <c r="S1493"/>
  <c r="T1492"/>
  <c r="S1492"/>
  <c r="T1491"/>
  <c r="S1491"/>
  <c r="T1490"/>
  <c r="S1490"/>
  <c r="T1489"/>
  <c r="S1489"/>
  <c r="T1488"/>
  <c r="S1488"/>
  <c r="T1487"/>
  <c r="S1487"/>
  <c r="T1486"/>
  <c r="S1486"/>
  <c r="T1485"/>
  <c r="S1485"/>
  <c r="T1484"/>
  <c r="S1484"/>
  <c r="T1483"/>
  <c r="S1483"/>
  <c r="T1482"/>
  <c r="S1482"/>
  <c r="T1481"/>
  <c r="S1481"/>
  <c r="T1480"/>
  <c r="S1480"/>
  <c r="T1479"/>
  <c r="S1479"/>
  <c r="T1478"/>
  <c r="S1478"/>
  <c r="T1477"/>
  <c r="S1477"/>
  <c r="T1476"/>
  <c r="S1476"/>
  <c r="T1475"/>
  <c r="S1475"/>
  <c r="T1474"/>
  <c r="S1474"/>
  <c r="T1473"/>
  <c r="S1473"/>
  <c r="T1472"/>
  <c r="S1472"/>
  <c r="T1471"/>
  <c r="S1471"/>
  <c r="T1470"/>
  <c r="S1470"/>
  <c r="T1469"/>
  <c r="S1469"/>
  <c r="T1468"/>
  <c r="S1468"/>
  <c r="T1467"/>
  <c r="S1467"/>
  <c r="T1466"/>
  <c r="S1466"/>
  <c r="T1465"/>
  <c r="S1465"/>
  <c r="T1464"/>
  <c r="S1464"/>
  <c r="T1463"/>
  <c r="S1463"/>
  <c r="T1462"/>
  <c r="S1462"/>
  <c r="T1461"/>
  <c r="S1461"/>
  <c r="T1460"/>
  <c r="S1460"/>
  <c r="T1459"/>
  <c r="S1459"/>
  <c r="T1458"/>
  <c r="S1458"/>
  <c r="T1457"/>
  <c r="S1457"/>
  <c r="T1456"/>
  <c r="S1456"/>
  <c r="T1455"/>
  <c r="S1455"/>
  <c r="T1454"/>
  <c r="S1454"/>
  <c r="T1453"/>
  <c r="S1453"/>
  <c r="T1452"/>
  <c r="S1452"/>
  <c r="T1451"/>
  <c r="S1451"/>
  <c r="T1450"/>
  <c r="S1450"/>
  <c r="T1449"/>
  <c r="S1449"/>
  <c r="T1448"/>
  <c r="S1448"/>
  <c r="T1447"/>
  <c r="S1447"/>
  <c r="T1446"/>
  <c r="S1446"/>
  <c r="T1445"/>
  <c r="S1445"/>
  <c r="T1444"/>
  <c r="S1444"/>
  <c r="T1443"/>
  <c r="S1443"/>
  <c r="T1442"/>
  <c r="S1442"/>
  <c r="T1441"/>
  <c r="S1441"/>
  <c r="T1440"/>
  <c r="S1440"/>
  <c r="T1439"/>
  <c r="S1439"/>
  <c r="T1438"/>
  <c r="S1438"/>
  <c r="T1437"/>
  <c r="S1437"/>
  <c r="T1436"/>
  <c r="S1436"/>
  <c r="T1435"/>
  <c r="S1435"/>
  <c r="T1434"/>
  <c r="S1434"/>
  <c r="T1433"/>
  <c r="S1433"/>
  <c r="T1432"/>
  <c r="S1432"/>
  <c r="T1431"/>
  <c r="S1431"/>
  <c r="T1430"/>
  <c r="S1430"/>
  <c r="T1429"/>
  <c r="S1429"/>
  <c r="T1428"/>
  <c r="S1428"/>
  <c r="T1427"/>
  <c r="S1427"/>
  <c r="T1426"/>
  <c r="S1426"/>
  <c r="T1425"/>
  <c r="S1425"/>
  <c r="T1424"/>
  <c r="S1424"/>
  <c r="T1423"/>
  <c r="S1423"/>
  <c r="T1422"/>
  <c r="S1422"/>
  <c r="T1421"/>
  <c r="S1421"/>
  <c r="T1420"/>
  <c r="S1420"/>
  <c r="T1419"/>
  <c r="S1419"/>
  <c r="T1418"/>
  <c r="S1418"/>
  <c r="T1417"/>
  <c r="S1417"/>
  <c r="T1416"/>
  <c r="S1416"/>
  <c r="T1415"/>
  <c r="S1415"/>
  <c r="T1414"/>
  <c r="S1414"/>
  <c r="T1413"/>
  <c r="S1413"/>
  <c r="T1412"/>
  <c r="S1412"/>
  <c r="T1411"/>
  <c r="S1411"/>
  <c r="T1410"/>
  <c r="S1410"/>
  <c r="T1409"/>
  <c r="S1409"/>
  <c r="T1408"/>
  <c r="S1408"/>
  <c r="T1407"/>
  <c r="S1407"/>
  <c r="T1406"/>
  <c r="S1406"/>
  <c r="T1405"/>
  <c r="S1405"/>
  <c r="T1404"/>
  <c r="S1404"/>
  <c r="T1403"/>
  <c r="S1403"/>
  <c r="T1402"/>
  <c r="S1402"/>
  <c r="T1401"/>
  <c r="S1401"/>
  <c r="T1400"/>
  <c r="S1400"/>
  <c r="T1399"/>
  <c r="S1399"/>
  <c r="T1398"/>
  <c r="S1398"/>
  <c r="T1397"/>
  <c r="S1397"/>
  <c r="T1396"/>
  <c r="S1396"/>
  <c r="T1395"/>
  <c r="S1395"/>
  <c r="T1394"/>
  <c r="S1394"/>
  <c r="T1393"/>
  <c r="S1393"/>
  <c r="T1392"/>
  <c r="S1392"/>
  <c r="T1391"/>
  <c r="S1391"/>
  <c r="T1390"/>
  <c r="S1390"/>
  <c r="T1389"/>
  <c r="S1389"/>
  <c r="T1388"/>
  <c r="S1388"/>
  <c r="T1387"/>
  <c r="S1387"/>
  <c r="T1386"/>
  <c r="S1386"/>
  <c r="T1385"/>
  <c r="S1385"/>
  <c r="T1384"/>
  <c r="S1384"/>
  <c r="T1383"/>
  <c r="S1383"/>
  <c r="T1382"/>
  <c r="S1382"/>
  <c r="T1381"/>
  <c r="S1381"/>
  <c r="T1380"/>
  <c r="S1380"/>
  <c r="T1379"/>
  <c r="S1379"/>
  <c r="T1378"/>
  <c r="S1378"/>
  <c r="T1377"/>
  <c r="S1377"/>
  <c r="T1376"/>
  <c r="S1376"/>
  <c r="T1375"/>
  <c r="S1375"/>
  <c r="T1374"/>
  <c r="S1374"/>
  <c r="T1373"/>
  <c r="S1373"/>
  <c r="T1372"/>
  <c r="S1372"/>
  <c r="T1371"/>
  <c r="S1371"/>
  <c r="T1370"/>
  <c r="S1370"/>
  <c r="T1369"/>
  <c r="S1369"/>
  <c r="T1368"/>
  <c r="S1368"/>
  <c r="T1367"/>
  <c r="S1367"/>
  <c r="T1366"/>
  <c r="S1366"/>
  <c r="T1365"/>
  <c r="S1365"/>
  <c r="T1364"/>
  <c r="S1364"/>
  <c r="T1363"/>
  <c r="S1363"/>
  <c r="T1362"/>
  <c r="S1362"/>
  <c r="T1361"/>
  <c r="S1361"/>
  <c r="T1360"/>
  <c r="S1360"/>
  <c r="T1359"/>
  <c r="S1359"/>
  <c r="T1358"/>
  <c r="S1358"/>
  <c r="T1357"/>
  <c r="S1357"/>
  <c r="T1356"/>
  <c r="S1356"/>
  <c r="T1355"/>
  <c r="S1355"/>
  <c r="T1354"/>
  <c r="S1354"/>
  <c r="T1353"/>
  <c r="S1353"/>
  <c r="T1352"/>
  <c r="S1352"/>
  <c r="T1351"/>
  <c r="S1351"/>
  <c r="T1350"/>
  <c r="S1350"/>
  <c r="T1349"/>
  <c r="S1349"/>
  <c r="T1348"/>
  <c r="S1348"/>
  <c r="T1347"/>
  <c r="S1347"/>
  <c r="T1346"/>
  <c r="S1346"/>
  <c r="T1345"/>
  <c r="S1345"/>
  <c r="T1344"/>
  <c r="S1344"/>
  <c r="T1343"/>
  <c r="S1343"/>
  <c r="T1342"/>
  <c r="S1342"/>
  <c r="T1341"/>
  <c r="S1341"/>
  <c r="T1340"/>
  <c r="S1340"/>
  <c r="T1339"/>
  <c r="S1339"/>
  <c r="T1338"/>
  <c r="S1338"/>
  <c r="T1337"/>
  <c r="S1337"/>
  <c r="T1336"/>
  <c r="S1336"/>
  <c r="T1335"/>
  <c r="S1335"/>
  <c r="T1334"/>
  <c r="S1334"/>
  <c r="T1333"/>
  <c r="S1333"/>
  <c r="T1332"/>
  <c r="S1332"/>
  <c r="T1331"/>
  <c r="S1331"/>
  <c r="T1330"/>
  <c r="S1330"/>
  <c r="T1329"/>
  <c r="S1329"/>
  <c r="T1328"/>
  <c r="S1328"/>
  <c r="T1327"/>
  <c r="S1327"/>
  <c r="T1326"/>
  <c r="S1326"/>
  <c r="T1325"/>
  <c r="S1325"/>
  <c r="T1324"/>
  <c r="S1324"/>
  <c r="T1323"/>
  <c r="S1323"/>
  <c r="T1322"/>
  <c r="S1322"/>
  <c r="T1321"/>
  <c r="S1321"/>
  <c r="T1320"/>
  <c r="S1320"/>
  <c r="T1319"/>
  <c r="S1319"/>
  <c r="T1318"/>
  <c r="S1318"/>
  <c r="T1317"/>
  <c r="S1317"/>
  <c r="T1316"/>
  <c r="S1316"/>
  <c r="T1315"/>
  <c r="S1315"/>
  <c r="T1314"/>
  <c r="S1314"/>
  <c r="T1313"/>
  <c r="S1313"/>
  <c r="T1312"/>
  <c r="S1312"/>
  <c r="T1311"/>
  <c r="S1311"/>
  <c r="T1310"/>
  <c r="S1310"/>
  <c r="T1309"/>
  <c r="S1309"/>
  <c r="T1308"/>
  <c r="S1308"/>
  <c r="T1307"/>
  <c r="S1307"/>
  <c r="T1306"/>
  <c r="S1306"/>
  <c r="T1305"/>
  <c r="S1305"/>
  <c r="T1304"/>
  <c r="S1304"/>
  <c r="T1303"/>
  <c r="S1303"/>
  <c r="T1302"/>
  <c r="S1302"/>
  <c r="T1301"/>
  <c r="S1301"/>
  <c r="T1300"/>
  <c r="S1300"/>
  <c r="T1299"/>
  <c r="S1299"/>
  <c r="T1298"/>
  <c r="S1298"/>
  <c r="T1297"/>
  <c r="S1297"/>
  <c r="T1296"/>
  <c r="S1296"/>
  <c r="T1295"/>
  <c r="S1295"/>
  <c r="T1294"/>
  <c r="S1294"/>
  <c r="T1293"/>
  <c r="S1293"/>
  <c r="T1292"/>
  <c r="S1292"/>
  <c r="T1291"/>
  <c r="S1291"/>
  <c r="T1290"/>
  <c r="S1290"/>
  <c r="T1289"/>
  <c r="S1289"/>
  <c r="T1288"/>
  <c r="S1288"/>
  <c r="T1287"/>
  <c r="S1287"/>
  <c r="T1286"/>
  <c r="S1286"/>
  <c r="T1285"/>
  <c r="S1285"/>
  <c r="T1284"/>
  <c r="S1284"/>
  <c r="T1283"/>
  <c r="S1283"/>
  <c r="T1282"/>
  <c r="S1282"/>
  <c r="T1281"/>
  <c r="S1281"/>
  <c r="T1280"/>
  <c r="S1280"/>
  <c r="T1279"/>
  <c r="S1279"/>
  <c r="T1278"/>
  <c r="S1278"/>
  <c r="T1277"/>
  <c r="S1277"/>
  <c r="T1276"/>
  <c r="S1276"/>
  <c r="T1275"/>
  <c r="S1275"/>
  <c r="T1274"/>
  <c r="S1274"/>
  <c r="T1273"/>
  <c r="S1273"/>
  <c r="T1272"/>
  <c r="S1272"/>
  <c r="T1271"/>
  <c r="S1271"/>
  <c r="T1270"/>
  <c r="S1270"/>
  <c r="T1269"/>
  <c r="S1269"/>
  <c r="T1268"/>
  <c r="S1268"/>
  <c r="T1267"/>
  <c r="S1267"/>
  <c r="T1266"/>
  <c r="S1266"/>
  <c r="T1265"/>
  <c r="S1265"/>
  <c r="T1264"/>
  <c r="S1264"/>
  <c r="T1263"/>
  <c r="S1263"/>
  <c r="T1262"/>
  <c r="S1262"/>
  <c r="T1261"/>
  <c r="S1261"/>
  <c r="T1260"/>
  <c r="S1260"/>
  <c r="T1259"/>
  <c r="S1259"/>
  <c r="T1258"/>
  <c r="S1258"/>
  <c r="T1257"/>
  <c r="S1257"/>
  <c r="T1256"/>
  <c r="S1256"/>
  <c r="T1255"/>
  <c r="S1255"/>
  <c r="T1254"/>
  <c r="S1254"/>
  <c r="T1253"/>
  <c r="S1253"/>
  <c r="T1252"/>
  <c r="S1252"/>
  <c r="T1251"/>
  <c r="S1251"/>
  <c r="T1250"/>
  <c r="S1250"/>
  <c r="T1249"/>
  <c r="S1249"/>
  <c r="T1248"/>
  <c r="S1248"/>
  <c r="T1247"/>
  <c r="S1247"/>
  <c r="T1246"/>
  <c r="S1246"/>
  <c r="T1245"/>
  <c r="S1245"/>
  <c r="T1244"/>
  <c r="S1244"/>
  <c r="T1243"/>
  <c r="S1243"/>
  <c r="T1242"/>
  <c r="S1242"/>
  <c r="T1241"/>
  <c r="S1241"/>
  <c r="T1240"/>
  <c r="S1240"/>
  <c r="T1239"/>
  <c r="S1239"/>
  <c r="T1238"/>
  <c r="S1238"/>
  <c r="T1237"/>
  <c r="S1237"/>
  <c r="T1236"/>
  <c r="S1236"/>
  <c r="T1235"/>
  <c r="S1235"/>
  <c r="T1234"/>
  <c r="S1234"/>
  <c r="T1233"/>
  <c r="S1233"/>
  <c r="T1232"/>
  <c r="S1232"/>
  <c r="T1231"/>
  <c r="S1231"/>
  <c r="T1230"/>
  <c r="S1230"/>
  <c r="T1229"/>
  <c r="S1229"/>
  <c r="T1228"/>
  <c r="S1228"/>
  <c r="T1227"/>
  <c r="S1227"/>
  <c r="T1226"/>
  <c r="S1226"/>
  <c r="T1225"/>
  <c r="S1225"/>
  <c r="T1224"/>
  <c r="S1224"/>
  <c r="T1223"/>
  <c r="S1223"/>
  <c r="T1222"/>
  <c r="S1222"/>
  <c r="T1221"/>
  <c r="S1221"/>
  <c r="T1220"/>
  <c r="S1220"/>
  <c r="T1219"/>
  <c r="S1219"/>
  <c r="T1218"/>
  <c r="S1218"/>
  <c r="T1217"/>
  <c r="S1217"/>
  <c r="T1216"/>
  <c r="S1216"/>
  <c r="T1215"/>
  <c r="S1215"/>
  <c r="T1214"/>
  <c r="S1214"/>
  <c r="T1213"/>
  <c r="S1213"/>
  <c r="T1212"/>
  <c r="S1212"/>
  <c r="T1211"/>
  <c r="S1211"/>
  <c r="T1210"/>
  <c r="S1210"/>
  <c r="T1209"/>
  <c r="S1209"/>
  <c r="T1208"/>
  <c r="S1208"/>
  <c r="T1207"/>
  <c r="S1207"/>
  <c r="T1206"/>
  <c r="S1206"/>
  <c r="T1205"/>
  <c r="S1205"/>
  <c r="T1204"/>
  <c r="S1204"/>
  <c r="T1203"/>
  <c r="S1203"/>
  <c r="T1202"/>
  <c r="S1202"/>
  <c r="T1201"/>
  <c r="S1201"/>
  <c r="T1200"/>
  <c r="S1200"/>
  <c r="T1199"/>
  <c r="S1199"/>
  <c r="T1198"/>
  <c r="S1198"/>
  <c r="T1197"/>
  <c r="S1197"/>
  <c r="T1196"/>
  <c r="S1196"/>
  <c r="T1195"/>
  <c r="S1195"/>
  <c r="T1194"/>
  <c r="S1194"/>
  <c r="T1193"/>
  <c r="S1193"/>
  <c r="T1192"/>
  <c r="S1192"/>
  <c r="T1191"/>
  <c r="S1191"/>
  <c r="T1190"/>
  <c r="S1190"/>
  <c r="T1189"/>
  <c r="S1189"/>
  <c r="T1188"/>
  <c r="S1188"/>
  <c r="T1187"/>
  <c r="S1187"/>
  <c r="T1186"/>
  <c r="S1186"/>
  <c r="T1185"/>
  <c r="S1185"/>
  <c r="T1184"/>
  <c r="S1184"/>
  <c r="T1183"/>
  <c r="S1183"/>
  <c r="T1182"/>
  <c r="S1182"/>
  <c r="T1181"/>
  <c r="S1181"/>
  <c r="T1180"/>
  <c r="S1180"/>
  <c r="T1179"/>
  <c r="S1179"/>
  <c r="T1178"/>
  <c r="S1178"/>
  <c r="T1177"/>
  <c r="S1177"/>
  <c r="T1176"/>
  <c r="S1176"/>
  <c r="T1175"/>
  <c r="S1175"/>
  <c r="T1174"/>
  <c r="S1174"/>
  <c r="T1173"/>
  <c r="S1173"/>
  <c r="T1172"/>
  <c r="S1172"/>
  <c r="T1171"/>
  <c r="S1171"/>
  <c r="T1170"/>
  <c r="S1170"/>
  <c r="T1169"/>
  <c r="S1169"/>
  <c r="T1168"/>
  <c r="S1168"/>
  <c r="T1167"/>
  <c r="S1167"/>
  <c r="T1166"/>
  <c r="S1166"/>
  <c r="T1165"/>
  <c r="S1165"/>
  <c r="T1164"/>
  <c r="S1164"/>
  <c r="T1163"/>
  <c r="S1163"/>
  <c r="T1162"/>
  <c r="S1162"/>
  <c r="T1161"/>
  <c r="S1161"/>
  <c r="T1160"/>
  <c r="S1160"/>
  <c r="T1159"/>
  <c r="S1159"/>
  <c r="T1158"/>
  <c r="S1158"/>
  <c r="T1157"/>
  <c r="S1157"/>
  <c r="T1156"/>
  <c r="S1156"/>
  <c r="T1155"/>
  <c r="S1155"/>
  <c r="T1154"/>
  <c r="S1154"/>
  <c r="T1153"/>
  <c r="S1153"/>
  <c r="T1152"/>
  <c r="S1152"/>
  <c r="T1151"/>
  <c r="S1151"/>
  <c r="T1150"/>
  <c r="S1150"/>
  <c r="T1149"/>
  <c r="S1149"/>
  <c r="T1148"/>
  <c r="S1148"/>
  <c r="T1147"/>
  <c r="S1147"/>
  <c r="T1146"/>
  <c r="S1146"/>
  <c r="T1145"/>
  <c r="S1145"/>
  <c r="T1144"/>
  <c r="S1144"/>
  <c r="T1143"/>
  <c r="S1143"/>
  <c r="T1142"/>
  <c r="S1142"/>
  <c r="T1141"/>
  <c r="S1141"/>
  <c r="T1140"/>
  <c r="S1140"/>
  <c r="T1139"/>
  <c r="S1139"/>
  <c r="T1138"/>
  <c r="S1138"/>
  <c r="T1137"/>
  <c r="S1137"/>
  <c r="T1136"/>
  <c r="S1136"/>
  <c r="T1135"/>
  <c r="S1135"/>
  <c r="T1134"/>
  <c r="S1134"/>
  <c r="T1133"/>
  <c r="S1133"/>
  <c r="T1132"/>
  <c r="S1132"/>
  <c r="T1131"/>
  <c r="S1131"/>
  <c r="T1130"/>
  <c r="S1130"/>
  <c r="T1129"/>
  <c r="S1129"/>
  <c r="T1128"/>
  <c r="S1128"/>
  <c r="T1127"/>
  <c r="S1127"/>
  <c r="T1126"/>
  <c r="S1126"/>
  <c r="T1125"/>
  <c r="S1125"/>
  <c r="T1124"/>
  <c r="S1124"/>
  <c r="T1123"/>
  <c r="S1123"/>
  <c r="T1122"/>
  <c r="S1122"/>
  <c r="T1121"/>
  <c r="S1121"/>
  <c r="T1120"/>
  <c r="S1120"/>
  <c r="T1119"/>
  <c r="S1119"/>
  <c r="T1118"/>
  <c r="S1118"/>
  <c r="T1117"/>
  <c r="S1117"/>
  <c r="T1116"/>
  <c r="S1116"/>
  <c r="T1115"/>
  <c r="S1115"/>
  <c r="T1114"/>
  <c r="S1114"/>
  <c r="T1113"/>
  <c r="S1113"/>
  <c r="T1112"/>
  <c r="S1112"/>
  <c r="T1111"/>
  <c r="S1111"/>
  <c r="T1110"/>
  <c r="S1110"/>
  <c r="T1109"/>
  <c r="S1109"/>
  <c r="T1108"/>
  <c r="S1108"/>
  <c r="T1107"/>
  <c r="S1107"/>
  <c r="T1106"/>
  <c r="S1106"/>
  <c r="T1105"/>
  <c r="S1105"/>
  <c r="T1104"/>
  <c r="S1104"/>
  <c r="T1103"/>
  <c r="S1103"/>
  <c r="T1102"/>
  <c r="S1102"/>
  <c r="T1101"/>
  <c r="S1101"/>
  <c r="T1100"/>
  <c r="S1100"/>
  <c r="T1099"/>
  <c r="S1099"/>
  <c r="T1098"/>
  <c r="S1098"/>
  <c r="T1097"/>
  <c r="S1097"/>
  <c r="T1096"/>
  <c r="S1096"/>
  <c r="T1095"/>
  <c r="S1095"/>
  <c r="T1094"/>
  <c r="S1094"/>
  <c r="T1093"/>
  <c r="S1093"/>
  <c r="T1092"/>
  <c r="S1092"/>
  <c r="T1091"/>
  <c r="S1091"/>
  <c r="T1090"/>
  <c r="S1090"/>
  <c r="T1089"/>
  <c r="S1089"/>
  <c r="T1088"/>
  <c r="S1088"/>
  <c r="T1087"/>
  <c r="S1087"/>
  <c r="T1086"/>
  <c r="S1086"/>
  <c r="T1085"/>
  <c r="S1085"/>
  <c r="T1084"/>
  <c r="S1084"/>
  <c r="T1083"/>
  <c r="S1083"/>
  <c r="T1082"/>
  <c r="S1082"/>
  <c r="T1081"/>
  <c r="S1081"/>
  <c r="T1080"/>
  <c r="S1080"/>
  <c r="T1079"/>
  <c r="S1079"/>
  <c r="T1078"/>
  <c r="S1078"/>
  <c r="T1077"/>
  <c r="S1077"/>
  <c r="T1076"/>
  <c r="S1076"/>
  <c r="T1075"/>
  <c r="S1075"/>
  <c r="T1074"/>
  <c r="S1074"/>
  <c r="T1073"/>
  <c r="S1073"/>
  <c r="T1072"/>
  <c r="S1072"/>
  <c r="T1071"/>
  <c r="S1071"/>
  <c r="T1070"/>
  <c r="S1070"/>
  <c r="T1069"/>
  <c r="S1069"/>
  <c r="T1068"/>
  <c r="S1068"/>
  <c r="T1067"/>
  <c r="S1067"/>
  <c r="T1066"/>
  <c r="S1066"/>
  <c r="T1065"/>
  <c r="S1065"/>
  <c r="T1064"/>
  <c r="S1064"/>
  <c r="T1063"/>
  <c r="S1063"/>
  <c r="T1062"/>
  <c r="S1062"/>
  <c r="T1061"/>
  <c r="S1061"/>
  <c r="T1060"/>
  <c r="S1060"/>
  <c r="T1059"/>
  <c r="S1059"/>
  <c r="T1058"/>
  <c r="S1058"/>
  <c r="T1057"/>
  <c r="S1057"/>
  <c r="T1056"/>
  <c r="S1056"/>
  <c r="T1055"/>
  <c r="S1055"/>
  <c r="T1054"/>
  <c r="S1054"/>
  <c r="T1053"/>
  <c r="S1053"/>
  <c r="T1052"/>
  <c r="S1052"/>
  <c r="T1051"/>
  <c r="S1051"/>
  <c r="T1050"/>
  <c r="S1050"/>
  <c r="T1049"/>
  <c r="S1049"/>
  <c r="T1048"/>
  <c r="S1048"/>
  <c r="T1047"/>
  <c r="S1047"/>
  <c r="T1046"/>
  <c r="S1046"/>
  <c r="T1045"/>
  <c r="S1045"/>
  <c r="T1044"/>
  <c r="S1044"/>
  <c r="T1043"/>
  <c r="S1043"/>
  <c r="T1042"/>
  <c r="S1042"/>
  <c r="T1041"/>
  <c r="S1041"/>
  <c r="T1040"/>
  <c r="S1040"/>
  <c r="T1039"/>
  <c r="S1039"/>
  <c r="T1038"/>
  <c r="S1038"/>
  <c r="T1037"/>
  <c r="S1037"/>
  <c r="T1036"/>
  <c r="S1036"/>
  <c r="T1035"/>
  <c r="S1035"/>
  <c r="T1034"/>
  <c r="S1034"/>
  <c r="T1033"/>
  <c r="S1033"/>
  <c r="T1032"/>
  <c r="S1032"/>
  <c r="T1031"/>
  <c r="S1031"/>
  <c r="T1030"/>
  <c r="S1030"/>
  <c r="T1029"/>
  <c r="S1029"/>
  <c r="T1028"/>
  <c r="S1028"/>
  <c r="T1027"/>
  <c r="S1027"/>
  <c r="T1026"/>
  <c r="S1026"/>
  <c r="T1025"/>
  <c r="S1025"/>
  <c r="T1024"/>
  <c r="S1024"/>
  <c r="T1023"/>
  <c r="S1023"/>
  <c r="T1022"/>
  <c r="S1022"/>
  <c r="T1021"/>
  <c r="S1021"/>
  <c r="T1020"/>
  <c r="S1020"/>
  <c r="T1019"/>
  <c r="S1019"/>
  <c r="T1018"/>
  <c r="S1018"/>
  <c r="T1017"/>
  <c r="S1017"/>
  <c r="T1016"/>
  <c r="S1016"/>
  <c r="T1015"/>
  <c r="S1015"/>
  <c r="T1014"/>
  <c r="S1014"/>
  <c r="T1013"/>
  <c r="S1013"/>
  <c r="T1012"/>
  <c r="S1012"/>
  <c r="T1011"/>
  <c r="S1011"/>
  <c r="T1010"/>
  <c r="S1010"/>
  <c r="T1009"/>
  <c r="S1009"/>
  <c r="T1008"/>
  <c r="S1008"/>
  <c r="T1007"/>
  <c r="S1007"/>
  <c r="T1006"/>
  <c r="S1006"/>
  <c r="T1005"/>
  <c r="S1005"/>
  <c r="T1004"/>
  <c r="S1004"/>
  <c r="T1003"/>
  <c r="S1003"/>
  <c r="T1002"/>
  <c r="S1002"/>
  <c r="T1001"/>
  <c r="S1001"/>
  <c r="T1000"/>
  <c r="S1000"/>
  <c r="T999"/>
  <c r="S999"/>
  <c r="T998"/>
  <c r="S998"/>
  <c r="T997"/>
  <c r="S997"/>
  <c r="T996"/>
  <c r="S996"/>
  <c r="T995"/>
  <c r="S995"/>
  <c r="T994"/>
  <c r="S994"/>
  <c r="T993"/>
  <c r="S993"/>
  <c r="T992"/>
  <c r="S992"/>
  <c r="T991"/>
  <c r="S991"/>
  <c r="T990"/>
  <c r="S990"/>
  <c r="T989"/>
  <c r="S989"/>
  <c r="T988"/>
  <c r="S988"/>
  <c r="T987"/>
  <c r="S987"/>
  <c r="T986"/>
  <c r="S986"/>
  <c r="T985"/>
  <c r="S985"/>
  <c r="T984"/>
  <c r="S984"/>
  <c r="T983"/>
  <c r="S983"/>
  <c r="T982"/>
  <c r="S982"/>
  <c r="T981"/>
  <c r="S981"/>
  <c r="T980"/>
  <c r="S980"/>
  <c r="T979"/>
  <c r="S979"/>
  <c r="T978"/>
  <c r="S978"/>
  <c r="T977"/>
  <c r="S977"/>
  <c r="T976"/>
  <c r="S976"/>
  <c r="T975"/>
  <c r="S975"/>
  <c r="T974"/>
  <c r="S974"/>
  <c r="T973"/>
  <c r="S973"/>
  <c r="T972"/>
  <c r="S972"/>
  <c r="T971"/>
  <c r="S971"/>
  <c r="T970"/>
  <c r="S970"/>
  <c r="T969"/>
  <c r="S969"/>
  <c r="T968"/>
  <c r="S968"/>
  <c r="T967"/>
  <c r="S967"/>
  <c r="T966"/>
  <c r="S966"/>
  <c r="T965"/>
  <c r="S965"/>
  <c r="T964"/>
  <c r="S964"/>
  <c r="T963"/>
  <c r="S963"/>
  <c r="T962"/>
  <c r="S962"/>
  <c r="T961"/>
  <c r="S961"/>
  <c r="T960"/>
  <c r="S960"/>
  <c r="T959"/>
  <c r="S959"/>
  <c r="T958"/>
  <c r="S958"/>
  <c r="T957"/>
  <c r="S957"/>
  <c r="T956"/>
  <c r="S956"/>
  <c r="T955"/>
  <c r="S955"/>
  <c r="T954"/>
  <c r="S954"/>
  <c r="T953"/>
  <c r="S953"/>
  <c r="T952"/>
  <c r="S952"/>
  <c r="T951"/>
  <c r="S951"/>
  <c r="T950"/>
  <c r="S950"/>
  <c r="T949"/>
  <c r="S949"/>
  <c r="T948"/>
  <c r="S948"/>
  <c r="T947"/>
  <c r="S947"/>
  <c r="T946"/>
  <c r="S946"/>
  <c r="T945"/>
  <c r="S945"/>
  <c r="T944"/>
  <c r="S944"/>
  <c r="T943"/>
  <c r="S943"/>
  <c r="T942"/>
  <c r="S942"/>
  <c r="T941"/>
  <c r="S941"/>
  <c r="T940"/>
  <c r="S940"/>
  <c r="T939"/>
  <c r="S939"/>
  <c r="T938"/>
  <c r="S938"/>
  <c r="T937"/>
  <c r="S937"/>
  <c r="T936"/>
  <c r="S936"/>
  <c r="T935"/>
  <c r="S935"/>
  <c r="T934"/>
  <c r="S934"/>
  <c r="T933"/>
  <c r="S933"/>
  <c r="T932"/>
  <c r="S932"/>
  <c r="T931"/>
  <c r="S931"/>
  <c r="T930"/>
  <c r="S930"/>
  <c r="T929"/>
  <c r="S929"/>
  <c r="T928"/>
  <c r="S928"/>
  <c r="T927"/>
  <c r="S927"/>
  <c r="T926"/>
  <c r="S926"/>
  <c r="T925"/>
  <c r="S925"/>
  <c r="T924"/>
  <c r="S924"/>
  <c r="T923"/>
  <c r="S923"/>
  <c r="T922"/>
  <c r="S922"/>
  <c r="T921"/>
  <c r="S921"/>
  <c r="T920"/>
  <c r="S920"/>
  <c r="T919"/>
  <c r="S919"/>
  <c r="T918"/>
  <c r="S918"/>
  <c r="T917"/>
  <c r="S917"/>
  <c r="T916"/>
  <c r="S916"/>
  <c r="T915"/>
  <c r="S915"/>
  <c r="T914"/>
  <c r="S914"/>
  <c r="T913"/>
  <c r="S913"/>
  <c r="T912"/>
  <c r="S912"/>
  <c r="T911"/>
  <c r="S911"/>
  <c r="T910"/>
  <c r="S910"/>
  <c r="T909"/>
  <c r="S909"/>
  <c r="T908"/>
  <c r="S908"/>
  <c r="T907"/>
  <c r="S907"/>
  <c r="T906"/>
  <c r="S906"/>
  <c r="T905"/>
  <c r="S905"/>
  <c r="T904"/>
  <c r="S904"/>
  <c r="T903"/>
  <c r="S903"/>
  <c r="T902"/>
  <c r="S902"/>
  <c r="T901"/>
  <c r="S901"/>
  <c r="T900"/>
  <c r="S900"/>
  <c r="T899"/>
  <c r="S899"/>
  <c r="T898"/>
  <c r="S898"/>
  <c r="T897"/>
  <c r="S897"/>
  <c r="T896"/>
  <c r="S896"/>
  <c r="T895"/>
  <c r="S895"/>
  <c r="T894"/>
  <c r="S894"/>
  <c r="T893"/>
  <c r="S893"/>
  <c r="T892"/>
  <c r="S892"/>
  <c r="T891"/>
  <c r="S891"/>
  <c r="T890"/>
  <c r="S890"/>
  <c r="T889"/>
  <c r="S889"/>
  <c r="T888"/>
  <c r="S888"/>
  <c r="T887"/>
  <c r="S887"/>
  <c r="T886"/>
  <c r="S886"/>
  <c r="T885"/>
  <c r="S885"/>
  <c r="T884"/>
  <c r="S884"/>
  <c r="T883"/>
  <c r="S883"/>
  <c r="T882"/>
  <c r="S882"/>
  <c r="T881"/>
  <c r="S881"/>
  <c r="T880"/>
  <c r="S880"/>
  <c r="T879"/>
  <c r="S879"/>
  <c r="T878"/>
  <c r="S878"/>
  <c r="T877"/>
  <c r="S877"/>
  <c r="T876"/>
  <c r="S876"/>
  <c r="T875"/>
  <c r="S875"/>
  <c r="T874"/>
  <c r="S874"/>
  <c r="T873"/>
  <c r="S873"/>
  <c r="T872"/>
  <c r="S872"/>
  <c r="T871"/>
  <c r="S871"/>
  <c r="T870"/>
  <c r="S870"/>
  <c r="T869"/>
  <c r="S869"/>
  <c r="T868"/>
  <c r="S868"/>
  <c r="T867"/>
  <c r="S867"/>
  <c r="T866"/>
  <c r="S866"/>
  <c r="T865"/>
  <c r="S865"/>
  <c r="T864"/>
  <c r="S864"/>
  <c r="T863"/>
  <c r="S863"/>
  <c r="T862"/>
  <c r="S862"/>
  <c r="T861"/>
  <c r="S861"/>
  <c r="T860"/>
  <c r="S860"/>
  <c r="T859"/>
  <c r="S859"/>
  <c r="T858"/>
  <c r="S858"/>
  <c r="T857"/>
  <c r="S857"/>
  <c r="T856"/>
  <c r="S856"/>
  <c r="T855"/>
  <c r="S855"/>
  <c r="T854"/>
  <c r="S854"/>
  <c r="T853"/>
  <c r="S853"/>
  <c r="T852"/>
  <c r="S852"/>
  <c r="T851"/>
  <c r="S851"/>
  <c r="T850"/>
  <c r="S850"/>
  <c r="T849"/>
  <c r="S849"/>
  <c r="T848"/>
  <c r="S848"/>
  <c r="T847"/>
  <c r="S847"/>
  <c r="T846"/>
  <c r="S846"/>
  <c r="T845"/>
  <c r="S845"/>
  <c r="T844"/>
  <c r="S844"/>
  <c r="T843"/>
  <c r="S843"/>
  <c r="T842"/>
  <c r="S842"/>
  <c r="T841"/>
  <c r="S841"/>
  <c r="T840"/>
  <c r="S840"/>
  <c r="T839"/>
  <c r="S839"/>
  <c r="T838"/>
  <c r="S838"/>
  <c r="T837"/>
  <c r="S837"/>
  <c r="T836"/>
  <c r="S836"/>
  <c r="T835"/>
  <c r="S835"/>
  <c r="T834"/>
  <c r="S834"/>
  <c r="T833"/>
  <c r="S833"/>
  <c r="T832"/>
  <c r="S832"/>
  <c r="T831"/>
  <c r="S831"/>
  <c r="T830"/>
  <c r="S830"/>
  <c r="T829"/>
  <c r="S829"/>
  <c r="T828"/>
  <c r="S828"/>
  <c r="T827"/>
  <c r="S827"/>
  <c r="T826"/>
  <c r="S826"/>
  <c r="T825"/>
  <c r="S825"/>
  <c r="T824"/>
  <c r="S824"/>
  <c r="T823"/>
  <c r="S823"/>
  <c r="T822"/>
  <c r="S822"/>
  <c r="T821"/>
  <c r="S821"/>
  <c r="T820"/>
  <c r="S820"/>
  <c r="T819"/>
  <c r="S819"/>
  <c r="T818"/>
  <c r="S818"/>
  <c r="T817"/>
  <c r="S817"/>
  <c r="T816"/>
  <c r="S816"/>
  <c r="T815"/>
  <c r="S815"/>
  <c r="T814"/>
  <c r="S814"/>
  <c r="T813"/>
  <c r="S813"/>
  <c r="T812"/>
  <c r="S812"/>
  <c r="T811"/>
  <c r="S811"/>
  <c r="T810"/>
  <c r="S810"/>
  <c r="T809"/>
  <c r="S809"/>
  <c r="T808"/>
  <c r="S808"/>
  <c r="T807"/>
  <c r="S807"/>
  <c r="T806"/>
  <c r="S806"/>
  <c r="T805"/>
  <c r="S805"/>
  <c r="T804"/>
  <c r="S804"/>
  <c r="T803"/>
  <c r="S803"/>
  <c r="T802"/>
  <c r="S802"/>
  <c r="T801"/>
  <c r="S801"/>
  <c r="T800"/>
  <c r="S800"/>
  <c r="T799"/>
  <c r="S799"/>
  <c r="T798"/>
  <c r="S798"/>
  <c r="T797"/>
  <c r="S797"/>
  <c r="T796"/>
  <c r="S796"/>
  <c r="T795"/>
  <c r="S795"/>
  <c r="T794"/>
  <c r="S794"/>
  <c r="T793"/>
  <c r="S793"/>
  <c r="T792"/>
  <c r="S792"/>
  <c r="T791"/>
  <c r="S791"/>
  <c r="T790"/>
  <c r="S790"/>
  <c r="T789"/>
  <c r="S789"/>
  <c r="T788"/>
  <c r="S788"/>
  <c r="T787"/>
  <c r="S787"/>
  <c r="T786"/>
  <c r="S786"/>
  <c r="T785"/>
  <c r="S785"/>
  <c r="T784"/>
  <c r="S784"/>
  <c r="T783"/>
  <c r="S783"/>
  <c r="T782"/>
  <c r="S782"/>
  <c r="T781"/>
  <c r="S781"/>
  <c r="T780"/>
  <c r="S780"/>
  <c r="T779"/>
  <c r="S779"/>
  <c r="T778"/>
  <c r="S778"/>
  <c r="T777"/>
  <c r="S777"/>
  <c r="T776"/>
  <c r="S776"/>
  <c r="T775"/>
  <c r="S775"/>
  <c r="T774"/>
  <c r="S774"/>
  <c r="T773"/>
  <c r="S773"/>
  <c r="T772"/>
  <c r="S772"/>
  <c r="T771"/>
  <c r="S771"/>
  <c r="T770"/>
  <c r="S770"/>
  <c r="T769"/>
  <c r="S769"/>
  <c r="T768"/>
  <c r="S768"/>
  <c r="T767"/>
  <c r="S767"/>
  <c r="T766"/>
  <c r="S766"/>
  <c r="T765"/>
  <c r="S765"/>
  <c r="T764"/>
  <c r="S764"/>
  <c r="T763"/>
  <c r="S763"/>
  <c r="T762"/>
  <c r="S762"/>
  <c r="T761"/>
  <c r="S761"/>
  <c r="T760"/>
  <c r="S760"/>
  <c r="T759"/>
  <c r="S759"/>
  <c r="T758"/>
  <c r="S758"/>
  <c r="T757"/>
  <c r="S757"/>
  <c r="T756"/>
  <c r="S756"/>
  <c r="T755"/>
  <c r="S755"/>
  <c r="T754"/>
  <c r="S754"/>
  <c r="T753"/>
  <c r="S753"/>
  <c r="T752"/>
  <c r="S752"/>
  <c r="T751"/>
  <c r="S751"/>
  <c r="T750"/>
  <c r="S750"/>
  <c r="T749"/>
  <c r="S749"/>
  <c r="T748"/>
  <c r="S748"/>
  <c r="T747"/>
  <c r="S747"/>
  <c r="T746"/>
  <c r="S746"/>
  <c r="T745"/>
  <c r="S745"/>
  <c r="T744"/>
  <c r="S744"/>
  <c r="T743"/>
  <c r="S743"/>
  <c r="T742"/>
  <c r="S742"/>
  <c r="T741"/>
  <c r="S741"/>
  <c r="T740"/>
  <c r="S740"/>
  <c r="T739"/>
  <c r="S739"/>
  <c r="T738"/>
  <c r="S738"/>
  <c r="T737"/>
  <c r="S737"/>
  <c r="T736"/>
  <c r="S736"/>
  <c r="T735"/>
  <c r="S735"/>
  <c r="T734"/>
  <c r="S734"/>
  <c r="T733"/>
  <c r="S733"/>
  <c r="T732"/>
  <c r="S732"/>
  <c r="T731"/>
  <c r="S731"/>
  <c r="T730"/>
  <c r="S730"/>
  <c r="T729"/>
  <c r="S729"/>
  <c r="T728"/>
  <c r="S728"/>
  <c r="T727"/>
  <c r="S727"/>
  <c r="T726"/>
  <c r="S726"/>
  <c r="T725"/>
  <c r="S725"/>
  <c r="T724"/>
  <c r="S724"/>
  <c r="T723"/>
  <c r="S723"/>
  <c r="T722"/>
  <c r="S722"/>
  <c r="T721"/>
  <c r="S721"/>
  <c r="T720"/>
  <c r="S720"/>
  <c r="T719"/>
  <c r="S719"/>
  <c r="T718"/>
  <c r="S718"/>
  <c r="T717"/>
  <c r="S717"/>
  <c r="T716"/>
  <c r="S716"/>
  <c r="T715"/>
  <c r="S715"/>
  <c r="T714"/>
  <c r="S714"/>
  <c r="T713"/>
  <c r="S713"/>
  <c r="T712"/>
  <c r="S712"/>
  <c r="T711"/>
  <c r="S711"/>
  <c r="T710"/>
  <c r="S710"/>
  <c r="T709"/>
  <c r="S709"/>
  <c r="T708"/>
  <c r="S708"/>
  <c r="T707"/>
  <c r="S707"/>
  <c r="T706"/>
  <c r="S706"/>
  <c r="T705"/>
  <c r="S705"/>
  <c r="T704"/>
  <c r="S704"/>
  <c r="T703"/>
  <c r="S703"/>
  <c r="T702"/>
  <c r="S702"/>
  <c r="T701"/>
  <c r="S701"/>
  <c r="T700"/>
  <c r="S700"/>
  <c r="T699"/>
  <c r="S699"/>
  <c r="T698"/>
  <c r="S698"/>
  <c r="T697"/>
  <c r="S697"/>
  <c r="T696"/>
  <c r="S696"/>
  <c r="T695"/>
  <c r="S695"/>
  <c r="T694"/>
  <c r="S694"/>
  <c r="T693"/>
  <c r="S693"/>
  <c r="T692"/>
  <c r="S692"/>
  <c r="T691"/>
  <c r="S691"/>
  <c r="T690"/>
  <c r="S690"/>
  <c r="T689"/>
  <c r="S689"/>
  <c r="T688"/>
  <c r="S688"/>
  <c r="T687"/>
  <c r="S687"/>
  <c r="T686"/>
  <c r="S686"/>
  <c r="T685"/>
  <c r="S685"/>
  <c r="T684"/>
  <c r="S684"/>
  <c r="T683"/>
  <c r="S683"/>
  <c r="T682"/>
  <c r="S682"/>
  <c r="T681"/>
  <c r="S681"/>
  <c r="T680"/>
  <c r="S680"/>
  <c r="T679"/>
  <c r="S679"/>
  <c r="T678"/>
  <c r="S678"/>
  <c r="T677"/>
  <c r="S677"/>
  <c r="T676"/>
  <c r="S676"/>
  <c r="T675"/>
  <c r="S675"/>
  <c r="T674"/>
  <c r="S674"/>
  <c r="T673"/>
  <c r="S673"/>
  <c r="T672"/>
  <c r="S672"/>
  <c r="T671"/>
  <c r="S671"/>
  <c r="T670"/>
  <c r="S670"/>
  <c r="T669"/>
  <c r="S669"/>
  <c r="T668"/>
  <c r="S668"/>
  <c r="T667"/>
  <c r="S667"/>
  <c r="T666"/>
  <c r="S666"/>
  <c r="T665"/>
  <c r="S665"/>
  <c r="T664"/>
  <c r="S664"/>
  <c r="T663"/>
  <c r="S663"/>
  <c r="T662"/>
  <c r="S662"/>
  <c r="T661"/>
  <c r="S661"/>
  <c r="T660"/>
  <c r="S660"/>
  <c r="T659"/>
  <c r="S659"/>
  <c r="T658"/>
  <c r="S658"/>
  <c r="T657"/>
  <c r="S657"/>
  <c r="T656"/>
  <c r="S656"/>
  <c r="T655"/>
  <c r="S655"/>
  <c r="T654"/>
  <c r="S654"/>
  <c r="T653"/>
  <c r="S653"/>
  <c r="T652"/>
  <c r="S652"/>
  <c r="T651"/>
  <c r="S651"/>
  <c r="T650"/>
  <c r="S650"/>
  <c r="T649"/>
  <c r="S649"/>
  <c r="T648"/>
  <c r="S648"/>
  <c r="T647"/>
  <c r="S647"/>
  <c r="T646"/>
  <c r="S646"/>
  <c r="T645"/>
  <c r="S645"/>
  <c r="T644"/>
  <c r="S644"/>
  <c r="T643"/>
  <c r="S643"/>
  <c r="T642"/>
  <c r="S642"/>
  <c r="T641"/>
  <c r="S641"/>
  <c r="T640"/>
  <c r="S640"/>
  <c r="T639"/>
  <c r="S639"/>
  <c r="T638"/>
  <c r="S638"/>
  <c r="T637"/>
  <c r="S637"/>
  <c r="T636"/>
  <c r="S636"/>
  <c r="T635"/>
  <c r="S635"/>
  <c r="T634"/>
  <c r="S634"/>
  <c r="T633"/>
  <c r="S633"/>
  <c r="T632"/>
  <c r="S632"/>
  <c r="T631"/>
  <c r="S631"/>
  <c r="T630"/>
  <c r="S630"/>
  <c r="T629"/>
  <c r="S629"/>
  <c r="T628"/>
  <c r="S628"/>
  <c r="T627"/>
  <c r="S627"/>
  <c r="T626"/>
  <c r="S626"/>
  <c r="T625"/>
  <c r="S625"/>
  <c r="T624"/>
  <c r="S624"/>
  <c r="T623"/>
  <c r="S623"/>
  <c r="T622"/>
  <c r="S622"/>
  <c r="T621"/>
  <c r="S621"/>
  <c r="T620"/>
  <c r="S620"/>
  <c r="T619"/>
  <c r="S619"/>
  <c r="T618"/>
  <c r="S618"/>
  <c r="T617"/>
  <c r="S617"/>
  <c r="T616"/>
  <c r="S616"/>
  <c r="T615"/>
  <c r="S615"/>
  <c r="T614"/>
  <c r="S614"/>
  <c r="T613"/>
  <c r="S613"/>
  <c r="T612"/>
  <c r="S612"/>
  <c r="T611"/>
  <c r="S611"/>
  <c r="T610"/>
  <c r="S610"/>
  <c r="T609"/>
  <c r="S609"/>
  <c r="T608"/>
  <c r="S608"/>
  <c r="T607"/>
  <c r="S607"/>
  <c r="T606"/>
  <c r="S606"/>
  <c r="T605"/>
  <c r="S605"/>
  <c r="T604"/>
  <c r="S604"/>
  <c r="T603"/>
  <c r="S603"/>
  <c r="T602"/>
  <c r="S602"/>
  <c r="T601"/>
  <c r="S601"/>
  <c r="T600"/>
  <c r="S600"/>
  <c r="T599"/>
  <c r="S599"/>
  <c r="T598"/>
  <c r="S598"/>
  <c r="T597"/>
  <c r="S597"/>
  <c r="T596"/>
  <c r="S596"/>
  <c r="T595"/>
  <c r="S595"/>
  <c r="T594"/>
  <c r="S594"/>
  <c r="T593"/>
  <c r="S593"/>
  <c r="T592"/>
  <c r="S592"/>
  <c r="T591"/>
  <c r="S591"/>
  <c r="T590"/>
  <c r="S590"/>
  <c r="T589"/>
  <c r="S589"/>
  <c r="T588"/>
  <c r="S588"/>
  <c r="T587"/>
  <c r="S587"/>
  <c r="T586"/>
  <c r="S586"/>
  <c r="T585"/>
  <c r="S585"/>
  <c r="T584"/>
  <c r="S584"/>
  <c r="T583"/>
  <c r="S583"/>
  <c r="T582"/>
  <c r="S582"/>
  <c r="T581"/>
  <c r="S581"/>
  <c r="T580"/>
  <c r="S580"/>
  <c r="T579"/>
  <c r="S579"/>
  <c r="T578"/>
  <c r="S578"/>
  <c r="T577"/>
  <c r="S577"/>
  <c r="T576"/>
  <c r="S576"/>
  <c r="T575"/>
  <c r="S575"/>
  <c r="T574"/>
  <c r="S574"/>
  <c r="T573"/>
  <c r="S573"/>
  <c r="T572"/>
  <c r="S572"/>
  <c r="T571"/>
  <c r="S571"/>
  <c r="T570"/>
  <c r="S570"/>
  <c r="T569"/>
  <c r="S569"/>
  <c r="T568"/>
  <c r="S568"/>
  <c r="T567"/>
  <c r="S567"/>
  <c r="T566"/>
  <c r="S566"/>
  <c r="T565"/>
  <c r="S565"/>
  <c r="T564"/>
  <c r="S564"/>
  <c r="T563"/>
  <c r="S563"/>
  <c r="T562"/>
  <c r="S562"/>
  <c r="T561"/>
  <c r="S561"/>
  <c r="T560"/>
  <c r="S560"/>
  <c r="T559"/>
  <c r="S559"/>
  <c r="T558"/>
  <c r="S558"/>
  <c r="T557"/>
  <c r="S557"/>
  <c r="T556"/>
  <c r="S556"/>
  <c r="T555"/>
  <c r="S555"/>
  <c r="T554"/>
  <c r="S554"/>
  <c r="T553"/>
  <c r="S553"/>
  <c r="T552"/>
  <c r="S552"/>
  <c r="T551"/>
  <c r="S551"/>
  <c r="T550"/>
  <c r="S550"/>
  <c r="T549"/>
  <c r="S549"/>
  <c r="T548"/>
  <c r="S548"/>
  <c r="T547"/>
  <c r="S547"/>
  <c r="T546"/>
  <c r="S546"/>
  <c r="T545"/>
  <c r="S545"/>
  <c r="T544"/>
  <c r="S544"/>
  <c r="T543"/>
  <c r="S543"/>
  <c r="T542"/>
  <c r="S542"/>
  <c r="T541"/>
  <c r="S541"/>
  <c r="T540"/>
  <c r="S540"/>
  <c r="T539"/>
  <c r="S539"/>
  <c r="T538"/>
  <c r="S538"/>
  <c r="T537"/>
  <c r="S537"/>
  <c r="T536"/>
  <c r="S536"/>
  <c r="T535"/>
  <c r="S535"/>
  <c r="T534"/>
  <c r="S534"/>
  <c r="T533"/>
  <c r="S533"/>
  <c r="T532"/>
  <c r="S532"/>
  <c r="T531"/>
  <c r="S531"/>
  <c r="T530"/>
  <c r="S530"/>
  <c r="T529"/>
  <c r="S529"/>
  <c r="T528"/>
  <c r="S528"/>
  <c r="T527"/>
  <c r="S527"/>
  <c r="T526"/>
  <c r="S526"/>
  <c r="T525"/>
  <c r="S525"/>
  <c r="T524"/>
  <c r="S524"/>
  <c r="T523"/>
  <c r="S523"/>
  <c r="T522"/>
  <c r="S522"/>
  <c r="T521"/>
  <c r="S521"/>
  <c r="T520"/>
  <c r="S520"/>
  <c r="T519"/>
  <c r="S519"/>
  <c r="T518"/>
  <c r="S518"/>
  <c r="T517"/>
  <c r="S517"/>
  <c r="T516"/>
  <c r="S516"/>
  <c r="T515"/>
  <c r="S515"/>
  <c r="T514"/>
  <c r="S514"/>
  <c r="T513"/>
  <c r="S513"/>
  <c r="T512"/>
  <c r="S512"/>
  <c r="T511"/>
  <c r="S511"/>
  <c r="T510"/>
  <c r="S510"/>
  <c r="T509"/>
  <c r="S509"/>
  <c r="T508"/>
  <c r="S508"/>
  <c r="T507"/>
  <c r="S507"/>
  <c r="T506"/>
  <c r="S506"/>
  <c r="T505"/>
  <c r="S505"/>
  <c r="T504"/>
  <c r="S504"/>
  <c r="T503"/>
  <c r="S503"/>
  <c r="T502"/>
  <c r="S502"/>
  <c r="T501"/>
  <c r="S501"/>
  <c r="T500"/>
  <c r="S500"/>
  <c r="T499"/>
  <c r="S499"/>
  <c r="T498"/>
  <c r="S498"/>
  <c r="T497"/>
  <c r="S497"/>
  <c r="T496"/>
  <c r="S496"/>
  <c r="T495"/>
  <c r="S495"/>
  <c r="T494"/>
  <c r="S494"/>
  <c r="T493"/>
  <c r="S493"/>
  <c r="T492"/>
  <c r="S492"/>
  <c r="T491"/>
  <c r="S491"/>
  <c r="T490"/>
  <c r="S490"/>
  <c r="T489"/>
  <c r="S489"/>
  <c r="T488"/>
  <c r="S488"/>
  <c r="T487"/>
  <c r="S487"/>
  <c r="T486"/>
  <c r="S486"/>
  <c r="T485"/>
  <c r="S485"/>
  <c r="T484"/>
  <c r="S484"/>
  <c r="T483"/>
  <c r="S483"/>
  <c r="T482"/>
  <c r="S482"/>
  <c r="T481"/>
  <c r="S481"/>
  <c r="T480"/>
  <c r="S480"/>
  <c r="T479"/>
  <c r="S479"/>
  <c r="T478"/>
  <c r="S478"/>
  <c r="T477"/>
  <c r="S477"/>
  <c r="T476"/>
  <c r="S476"/>
  <c r="T475"/>
  <c r="S475"/>
  <c r="T474"/>
  <c r="S474"/>
  <c r="T473"/>
  <c r="S473"/>
  <c r="T472"/>
  <c r="S472"/>
  <c r="T471"/>
  <c r="S471"/>
  <c r="T470"/>
  <c r="S470"/>
  <c r="T469"/>
  <c r="S469"/>
  <c r="T468"/>
  <c r="S468"/>
  <c r="T467"/>
  <c r="S467"/>
  <c r="T466"/>
  <c r="S466"/>
  <c r="T465"/>
  <c r="S465"/>
  <c r="T464"/>
  <c r="S464"/>
  <c r="T463"/>
  <c r="S463"/>
  <c r="T462"/>
  <c r="S462"/>
  <c r="T461"/>
  <c r="S461"/>
  <c r="T460"/>
  <c r="S460"/>
  <c r="T459"/>
  <c r="S459"/>
  <c r="T458"/>
  <c r="S458"/>
  <c r="T457"/>
  <c r="S457"/>
  <c r="T456"/>
  <c r="S456"/>
  <c r="T455"/>
  <c r="S455"/>
  <c r="T454"/>
  <c r="S454"/>
  <c r="T453"/>
  <c r="S453"/>
  <c r="T452"/>
  <c r="S452"/>
  <c r="T451"/>
  <c r="S451"/>
  <c r="T450"/>
  <c r="S450"/>
  <c r="T449"/>
  <c r="S449" s="1"/>
  <c r="T448"/>
  <c r="S448" s="1"/>
  <c r="T447"/>
  <c r="S447" s="1"/>
  <c r="T446"/>
  <c r="S446" s="1"/>
  <c r="T445"/>
  <c r="S445" s="1"/>
  <c r="T444"/>
  <c r="S444" s="1"/>
  <c r="T443"/>
  <c r="S443" s="1"/>
  <c r="T442"/>
  <c r="S442" s="1"/>
  <c r="T441"/>
  <c r="S441" s="1"/>
  <c r="T440"/>
  <c r="S440" s="1"/>
  <c r="T439"/>
  <c r="S439" s="1"/>
  <c r="T438"/>
  <c r="S438" s="1"/>
  <c r="T437"/>
  <c r="S437" s="1"/>
  <c r="T436"/>
  <c r="S436" s="1"/>
  <c r="T435"/>
  <c r="S435" s="1"/>
  <c r="T434"/>
  <c r="S434" s="1"/>
  <c r="T433"/>
  <c r="S433" s="1"/>
  <c r="T432"/>
  <c r="S432" s="1"/>
  <c r="T431"/>
  <c r="S431" s="1"/>
  <c r="T430"/>
  <c r="S430" s="1"/>
  <c r="T429"/>
  <c r="S429" s="1"/>
  <c r="T428"/>
  <c r="S428" s="1"/>
  <c r="T427"/>
  <c r="S427" s="1"/>
  <c r="T426"/>
  <c r="S426" s="1"/>
  <c r="T425"/>
  <c r="S425" s="1"/>
  <c r="T424"/>
  <c r="S424" s="1"/>
  <c r="T423"/>
  <c r="S423" s="1"/>
  <c r="T422"/>
  <c r="S422" s="1"/>
  <c r="T421"/>
  <c r="S421" s="1"/>
  <c r="T420"/>
  <c r="S420" s="1"/>
  <c r="T419"/>
  <c r="S419" s="1"/>
  <c r="T418"/>
  <c r="S418" s="1"/>
  <c r="T417"/>
  <c r="S417" s="1"/>
  <c r="T416"/>
  <c r="S416" s="1"/>
  <c r="T415"/>
  <c r="S415" s="1"/>
  <c r="T414"/>
  <c r="S414" s="1"/>
  <c r="T413"/>
  <c r="S413" s="1"/>
  <c r="T412"/>
  <c r="S412" s="1"/>
  <c r="T411"/>
  <c r="S411" s="1"/>
  <c r="T410"/>
  <c r="S410" s="1"/>
  <c r="T409"/>
  <c r="S409" s="1"/>
  <c r="T408"/>
  <c r="S408" s="1"/>
  <c r="T407"/>
  <c r="S407" s="1"/>
  <c r="T406"/>
  <c r="S406" s="1"/>
  <c r="T405"/>
  <c r="S405" s="1"/>
  <c r="T404"/>
  <c r="S404" s="1"/>
  <c r="T403"/>
  <c r="S403" s="1"/>
  <c r="T402"/>
  <c r="S402" s="1"/>
  <c r="T401"/>
  <c r="S401" s="1"/>
  <c r="T400"/>
  <c r="S400" s="1"/>
  <c r="T399"/>
  <c r="S399" s="1"/>
  <c r="T398"/>
  <c r="S398" s="1"/>
  <c r="T397"/>
  <c r="S397" s="1"/>
  <c r="T396"/>
  <c r="S396" s="1"/>
  <c r="T395"/>
  <c r="S395" s="1"/>
  <c r="T394"/>
  <c r="S394" s="1"/>
  <c r="T393"/>
  <c r="S393" s="1"/>
  <c r="T392"/>
  <c r="S392" s="1"/>
  <c r="T391"/>
  <c r="S391" s="1"/>
  <c r="T390"/>
  <c r="S390" s="1"/>
  <c r="T389"/>
  <c r="S389" s="1"/>
  <c r="T388"/>
  <c r="S388" s="1"/>
  <c r="T387"/>
  <c r="S387" s="1"/>
  <c r="T386"/>
  <c r="S386" s="1"/>
  <c r="T385"/>
  <c r="S385" s="1"/>
  <c r="T384"/>
  <c r="S384" s="1"/>
  <c r="T383"/>
  <c r="S383" s="1"/>
  <c r="T382"/>
  <c r="S382" s="1"/>
  <c r="T381"/>
  <c r="S381" s="1"/>
  <c r="T380"/>
  <c r="S380" s="1"/>
  <c r="T379"/>
  <c r="S379" s="1"/>
  <c r="T378"/>
  <c r="S378" s="1"/>
  <c r="T377"/>
  <c r="S377" s="1"/>
  <c r="T376"/>
  <c r="S376" s="1"/>
  <c r="T375"/>
  <c r="S375" s="1"/>
  <c r="T374"/>
  <c r="S374" s="1"/>
  <c r="T373"/>
  <c r="S373" s="1"/>
  <c r="T372"/>
  <c r="S372" s="1"/>
  <c r="T371"/>
  <c r="S371" s="1"/>
  <c r="T370"/>
  <c r="S370" s="1"/>
  <c r="T369"/>
  <c r="S369" s="1"/>
  <c r="T368"/>
  <c r="S368" s="1"/>
  <c r="T367"/>
  <c r="S367" s="1"/>
  <c r="T366"/>
  <c r="S366" s="1"/>
  <c r="T365"/>
  <c r="S365" s="1"/>
  <c r="T364"/>
  <c r="S364" s="1"/>
  <c r="T363"/>
  <c r="S363" s="1"/>
  <c r="T362"/>
  <c r="S362" s="1"/>
  <c r="T361"/>
  <c r="S361" s="1"/>
  <c r="T360"/>
  <c r="S360" s="1"/>
  <c r="T359"/>
  <c r="S359" s="1"/>
  <c r="T358"/>
  <c r="S358" s="1"/>
  <c r="T357"/>
  <c r="S357" s="1"/>
  <c r="T356"/>
  <c r="S356" s="1"/>
  <c r="T355"/>
  <c r="S355" s="1"/>
  <c r="T354"/>
  <c r="S354" s="1"/>
  <c r="T353"/>
  <c r="S353" s="1"/>
  <c r="T352"/>
  <c r="S352" s="1"/>
  <c r="T351"/>
  <c r="S351" s="1"/>
  <c r="T350"/>
  <c r="S350" s="1"/>
  <c r="T349"/>
  <c r="S349" s="1"/>
  <c r="T348"/>
  <c r="S348" s="1"/>
  <c r="T347"/>
  <c r="S347" s="1"/>
  <c r="T346"/>
  <c r="S346" s="1"/>
  <c r="T345"/>
  <c r="S345" s="1"/>
  <c r="T344"/>
  <c r="S344" s="1"/>
  <c r="T343"/>
  <c r="S343" s="1"/>
  <c r="T342"/>
  <c r="S342" s="1"/>
  <c r="T341"/>
  <c r="S341" s="1"/>
  <c r="T340"/>
  <c r="S340" s="1"/>
  <c r="T339"/>
  <c r="S339" s="1"/>
  <c r="T338"/>
  <c r="S338" s="1"/>
  <c r="T337"/>
  <c r="S337" s="1"/>
  <c r="T336"/>
  <c r="S336" s="1"/>
  <c r="T335"/>
  <c r="S335" s="1"/>
  <c r="T334"/>
  <c r="S334" s="1"/>
  <c r="T333"/>
  <c r="S333" s="1"/>
  <c r="T332"/>
  <c r="S332" s="1"/>
  <c r="T331"/>
  <c r="S331" s="1"/>
  <c r="T330"/>
  <c r="S330" s="1"/>
  <c r="T329"/>
  <c r="S329" s="1"/>
  <c r="T328"/>
  <c r="S328" s="1"/>
  <c r="T327"/>
  <c r="S327" s="1"/>
  <c r="T326"/>
  <c r="S326" s="1"/>
  <c r="T325"/>
  <c r="S325" s="1"/>
  <c r="T324"/>
  <c r="S324" s="1"/>
  <c r="T323"/>
  <c r="S323" s="1"/>
  <c r="T322"/>
  <c r="S322" s="1"/>
  <c r="T321"/>
  <c r="S321" s="1"/>
  <c r="T320"/>
  <c r="S320" s="1"/>
  <c r="T319"/>
  <c r="S319" s="1"/>
  <c r="T318"/>
  <c r="S318" s="1"/>
  <c r="T317"/>
  <c r="S317" s="1"/>
  <c r="T316"/>
  <c r="S316" s="1"/>
  <c r="T315"/>
  <c r="S315" s="1"/>
  <c r="T314"/>
  <c r="S314" s="1"/>
  <c r="T313"/>
  <c r="S313" s="1"/>
  <c r="T312"/>
  <c r="S312" s="1"/>
  <c r="T311"/>
  <c r="S311" s="1"/>
  <c r="T310"/>
  <c r="S310" s="1"/>
  <c r="T309"/>
  <c r="S309" s="1"/>
  <c r="T308"/>
  <c r="S308" s="1"/>
  <c r="T307"/>
  <c r="S307" s="1"/>
  <c r="T306"/>
  <c r="S306" s="1"/>
  <c r="T305"/>
  <c r="S305" s="1"/>
  <c r="T304"/>
  <c r="S304" s="1"/>
  <c r="T303"/>
  <c r="S303" s="1"/>
  <c r="T302"/>
  <c r="S302" s="1"/>
  <c r="T301"/>
  <c r="S301" s="1"/>
  <c r="T300"/>
  <c r="S300" s="1"/>
  <c r="T299"/>
  <c r="S299" s="1"/>
  <c r="T298"/>
  <c r="S298" s="1"/>
  <c r="T297"/>
  <c r="S297" s="1"/>
  <c r="T296"/>
  <c r="S296" s="1"/>
  <c r="T295"/>
  <c r="S295" s="1"/>
  <c r="T294"/>
  <c r="S294" s="1"/>
  <c r="T293"/>
  <c r="S293" s="1"/>
  <c r="T292"/>
  <c r="S292" s="1"/>
  <c r="T291"/>
  <c r="S291" s="1"/>
  <c r="T290"/>
  <c r="S290" s="1"/>
  <c r="T289"/>
  <c r="S289" s="1"/>
  <c r="T288"/>
  <c r="S288" s="1"/>
  <c r="T287"/>
  <c r="S287" s="1"/>
  <c r="T286"/>
  <c r="S286" s="1"/>
  <c r="T285"/>
  <c r="S285" s="1"/>
  <c r="T284"/>
  <c r="S284" s="1"/>
  <c r="T283"/>
  <c r="S283" s="1"/>
  <c r="T282"/>
  <c r="S282" s="1"/>
  <c r="T281"/>
  <c r="S281" s="1"/>
  <c r="T280"/>
  <c r="S280" s="1"/>
  <c r="T279"/>
  <c r="S279" s="1"/>
  <c r="T278"/>
  <c r="S278" s="1"/>
  <c r="T277"/>
  <c r="S277" s="1"/>
  <c r="T276"/>
  <c r="S276" s="1"/>
  <c r="T275"/>
  <c r="S275" s="1"/>
  <c r="T274"/>
  <c r="S274" s="1"/>
  <c r="T273"/>
  <c r="S273" s="1"/>
  <c r="T272"/>
  <c r="S272" s="1"/>
  <c r="T271"/>
  <c r="S271" s="1"/>
  <c r="T270"/>
  <c r="S270" s="1"/>
  <c r="T269"/>
  <c r="S269" s="1"/>
  <c r="T268"/>
  <c r="S268" s="1"/>
  <c r="T267"/>
  <c r="S267" s="1"/>
  <c r="T266"/>
  <c r="S266" s="1"/>
  <c r="T265"/>
  <c r="S265" s="1"/>
  <c r="T264"/>
  <c r="S264" s="1"/>
  <c r="T263"/>
  <c r="S263" s="1"/>
  <c r="T262"/>
  <c r="S262" s="1"/>
  <c r="T261"/>
  <c r="S261" s="1"/>
  <c r="T260"/>
  <c r="S260" s="1"/>
  <c r="T259"/>
  <c r="S259" s="1"/>
  <c r="T258"/>
  <c r="S258" s="1"/>
  <c r="T257"/>
  <c r="S257" s="1"/>
  <c r="T256"/>
  <c r="S256" s="1"/>
  <c r="T255"/>
  <c r="S255" s="1"/>
  <c r="T254"/>
  <c r="S254" s="1"/>
  <c r="T253"/>
  <c r="S253" s="1"/>
  <c r="T252"/>
  <c r="S252" s="1"/>
  <c r="T251"/>
  <c r="S251" s="1"/>
  <c r="T250"/>
  <c r="S250" s="1"/>
  <c r="T249"/>
  <c r="S249" s="1"/>
  <c r="T248"/>
  <c r="S248" s="1"/>
  <c r="T247"/>
  <c r="S247" s="1"/>
  <c r="T246"/>
  <c r="S246" s="1"/>
  <c r="T245"/>
  <c r="S245" s="1"/>
  <c r="T244"/>
  <c r="S244" s="1"/>
  <c r="T243"/>
  <c r="S243" s="1"/>
  <c r="T242"/>
  <c r="S242" s="1"/>
  <c r="T241"/>
  <c r="S241" s="1"/>
  <c r="T240"/>
  <c r="S240" s="1"/>
  <c r="T239"/>
  <c r="S239" s="1"/>
  <c r="T238"/>
  <c r="S238" s="1"/>
  <c r="T237"/>
  <c r="S237" s="1"/>
  <c r="T236"/>
  <c r="S236" s="1"/>
  <c r="T235"/>
  <c r="S235" s="1"/>
  <c r="T234"/>
  <c r="S234" s="1"/>
  <c r="T233"/>
  <c r="S233" s="1"/>
  <c r="T232"/>
  <c r="S232" s="1"/>
  <c r="T231"/>
  <c r="S231" s="1"/>
  <c r="T230"/>
  <c r="S230" s="1"/>
  <c r="T229"/>
  <c r="S229" s="1"/>
  <c r="T228"/>
  <c r="S228" s="1"/>
  <c r="T227"/>
  <c r="S227" s="1"/>
  <c r="T226"/>
  <c r="S226" s="1"/>
  <c r="T225"/>
  <c r="S225" s="1"/>
  <c r="T224"/>
  <c r="S224" s="1"/>
  <c r="T223"/>
  <c r="S223" s="1"/>
  <c r="T222"/>
  <c r="S222" s="1"/>
  <c r="T221"/>
  <c r="S221" s="1"/>
  <c r="T220"/>
  <c r="S220" s="1"/>
  <c r="T219"/>
  <c r="S219" s="1"/>
  <c r="T218"/>
  <c r="S218" s="1"/>
  <c r="T217"/>
  <c r="S217" s="1"/>
  <c r="T216"/>
  <c r="S216" s="1"/>
  <c r="T215"/>
  <c r="S215"/>
  <c r="T214"/>
  <c r="S214" s="1"/>
  <c r="T213"/>
  <c r="S213" s="1"/>
  <c r="T212"/>
  <c r="S212" s="1"/>
  <c r="T211"/>
  <c r="S211" s="1"/>
  <c r="T210"/>
  <c r="S210" s="1"/>
  <c r="T209"/>
  <c r="S209" s="1"/>
  <c r="T208"/>
  <c r="S208" s="1"/>
  <c r="T207"/>
  <c r="S207" s="1"/>
  <c r="T206"/>
  <c r="S206" s="1"/>
  <c r="T205"/>
  <c r="S205" s="1"/>
  <c r="T204"/>
  <c r="S204" s="1"/>
  <c r="T203"/>
  <c r="S203" s="1"/>
  <c r="T202"/>
  <c r="S202" s="1"/>
  <c r="T201"/>
  <c r="S201" s="1"/>
  <c r="T200"/>
  <c r="S200" s="1"/>
  <c r="T199"/>
  <c r="S199" s="1"/>
  <c r="T198"/>
  <c r="S198" s="1"/>
  <c r="T197"/>
  <c r="S197" s="1"/>
  <c r="T196"/>
  <c r="S196" s="1"/>
  <c r="T195"/>
  <c r="S195" s="1"/>
  <c r="T194"/>
  <c r="S194" s="1"/>
  <c r="T193"/>
  <c r="S193" s="1"/>
  <c r="T192"/>
  <c r="S192" s="1"/>
  <c r="T191"/>
  <c r="S191" s="1"/>
  <c r="T190"/>
  <c r="S190" s="1"/>
  <c r="T189"/>
  <c r="S189" s="1"/>
  <c r="T188"/>
  <c r="S188" s="1"/>
  <c r="T187"/>
  <c r="S187" s="1"/>
  <c r="T186"/>
  <c r="S186" s="1"/>
  <c r="T185"/>
  <c r="S185" s="1"/>
  <c r="T184"/>
  <c r="S184" s="1"/>
  <c r="T183"/>
  <c r="S183" s="1"/>
  <c r="T182"/>
  <c r="S182" s="1"/>
  <c r="T181"/>
  <c r="S181" s="1"/>
  <c r="T180"/>
  <c r="S180" s="1"/>
  <c r="T179"/>
  <c r="S179" s="1"/>
  <c r="T178"/>
  <c r="S178" s="1"/>
  <c r="T177"/>
  <c r="S177" s="1"/>
  <c r="T176"/>
  <c r="S176" s="1"/>
  <c r="T175"/>
  <c r="S175" s="1"/>
  <c r="T174"/>
  <c r="S174" s="1"/>
  <c r="T173"/>
  <c r="S173" s="1"/>
  <c r="T172"/>
  <c r="S172" s="1"/>
  <c r="T171"/>
  <c r="S171" s="1"/>
  <c r="T170"/>
  <c r="S170" s="1"/>
  <c r="T169"/>
  <c r="S169" s="1"/>
  <c r="T168"/>
  <c r="S168" s="1"/>
  <c r="T167"/>
  <c r="S167" s="1"/>
  <c r="T166"/>
  <c r="S166" s="1"/>
  <c r="T165"/>
  <c r="S165" s="1"/>
  <c r="T164"/>
  <c r="S164" s="1"/>
  <c r="T163"/>
  <c r="S163" s="1"/>
  <c r="T162"/>
  <c r="S162" s="1"/>
  <c r="T161"/>
  <c r="S161" s="1"/>
  <c r="T160"/>
  <c r="S160" s="1"/>
  <c r="T159"/>
  <c r="S159" s="1"/>
  <c r="T158"/>
  <c r="S158" s="1"/>
  <c r="T157"/>
  <c r="S157" s="1"/>
  <c r="T156"/>
  <c r="S156" s="1"/>
  <c r="T155"/>
  <c r="S155" s="1"/>
  <c r="T154"/>
  <c r="S154" s="1"/>
  <c r="T153"/>
  <c r="S153" s="1"/>
  <c r="T152"/>
  <c r="S152" s="1"/>
  <c r="T151"/>
  <c r="S151" s="1"/>
  <c r="T150"/>
  <c r="S150" s="1"/>
  <c r="T149"/>
  <c r="S149" s="1"/>
  <c r="T148"/>
  <c r="S148" s="1"/>
  <c r="T147"/>
  <c r="S147" s="1"/>
  <c r="T146"/>
  <c r="S146" s="1"/>
  <c r="T145"/>
  <c r="S145" s="1"/>
  <c r="T144"/>
  <c r="S144" s="1"/>
  <c r="T143"/>
  <c r="S143" s="1"/>
  <c r="T142"/>
  <c r="S142" s="1"/>
  <c r="T141"/>
  <c r="S141" s="1"/>
  <c r="T140"/>
  <c r="S140" s="1"/>
  <c r="T139"/>
  <c r="S139" s="1"/>
  <c r="T138"/>
  <c r="S138" s="1"/>
  <c r="T137"/>
  <c r="S137" s="1"/>
  <c r="T136"/>
  <c r="S136" s="1"/>
  <c r="T135"/>
  <c r="S135" s="1"/>
  <c r="T134"/>
  <c r="S134" s="1"/>
  <c r="T133"/>
  <c r="S133" s="1"/>
  <c r="T132"/>
  <c r="S132" s="1"/>
  <c r="T131"/>
  <c r="S131" s="1"/>
  <c r="T130"/>
  <c r="S130" s="1"/>
  <c r="T129"/>
  <c r="S129" s="1"/>
  <c r="T128"/>
  <c r="S128" s="1"/>
  <c r="T127"/>
  <c r="S127" s="1"/>
  <c r="T126"/>
  <c r="S126" s="1"/>
  <c r="T125"/>
  <c r="S125" s="1"/>
  <c r="T124"/>
  <c r="S124" s="1"/>
  <c r="T123"/>
  <c r="S123" s="1"/>
  <c r="T122"/>
  <c r="S122" s="1"/>
  <c r="T121"/>
  <c r="S121" s="1"/>
  <c r="T120"/>
  <c r="S120" s="1"/>
  <c r="T119"/>
  <c r="S119" s="1"/>
  <c r="T118"/>
  <c r="S118" s="1"/>
  <c r="T117"/>
  <c r="S117" s="1"/>
  <c r="T116"/>
  <c r="S116" s="1"/>
  <c r="T115"/>
  <c r="S115" s="1"/>
  <c r="T114"/>
  <c r="S114" s="1"/>
  <c r="T113"/>
  <c r="S113" s="1"/>
  <c r="T112"/>
  <c r="S112" s="1"/>
  <c r="T111"/>
  <c r="S111" s="1"/>
  <c r="T110"/>
  <c r="S110" s="1"/>
  <c r="T109"/>
  <c r="S109" s="1"/>
  <c r="T108"/>
  <c r="S108" s="1"/>
  <c r="T107"/>
  <c r="S107" s="1"/>
  <c r="T106"/>
  <c r="S106" s="1"/>
  <c r="T105"/>
  <c r="S105" s="1"/>
  <c r="T104"/>
  <c r="S104" s="1"/>
  <c r="T103"/>
  <c r="S103" s="1"/>
  <c r="T102"/>
  <c r="S102" s="1"/>
  <c r="T101"/>
  <c r="S101" s="1"/>
  <c r="T100"/>
  <c r="S100" s="1"/>
  <c r="T99"/>
  <c r="S99" s="1"/>
  <c r="T98"/>
  <c r="S98" s="1"/>
  <c r="T97"/>
  <c r="S97" s="1"/>
  <c r="T96"/>
  <c r="S96" s="1"/>
  <c r="N96"/>
  <c r="M96"/>
  <c r="L96"/>
  <c r="K96"/>
  <c r="J96"/>
  <c r="I96"/>
  <c r="H96"/>
  <c r="G96"/>
  <c r="F96"/>
  <c r="T95"/>
  <c r="S95" s="1"/>
  <c r="N95"/>
  <c r="M95"/>
  <c r="L95"/>
  <c r="K95"/>
  <c r="J95"/>
  <c r="I95"/>
  <c r="H95"/>
  <c r="G95"/>
  <c r="F95"/>
  <c r="T94"/>
  <c r="S94"/>
  <c r="N94"/>
  <c r="M94"/>
  <c r="L94"/>
  <c r="K94"/>
  <c r="J94"/>
  <c r="I94"/>
  <c r="H94"/>
  <c r="G94"/>
  <c r="F94"/>
  <c r="T93"/>
  <c r="S93" s="1"/>
  <c r="N93"/>
  <c r="M93"/>
  <c r="L93"/>
  <c r="K93"/>
  <c r="J93"/>
  <c r="I93"/>
  <c r="H93"/>
  <c r="G93"/>
  <c r="F93"/>
  <c r="T92"/>
  <c r="S92" s="1"/>
  <c r="N92"/>
  <c r="M92"/>
  <c r="L92"/>
  <c r="K92"/>
  <c r="J92"/>
  <c r="I92"/>
  <c r="H92"/>
  <c r="G92"/>
  <c r="F92"/>
  <c r="T91"/>
  <c r="S91" s="1"/>
  <c r="N91"/>
  <c r="M91"/>
  <c r="L91"/>
  <c r="K91"/>
  <c r="J91"/>
  <c r="I91"/>
  <c r="H91"/>
  <c r="G91"/>
  <c r="F91"/>
  <c r="T90"/>
  <c r="S90" s="1"/>
  <c r="N90"/>
  <c r="M90"/>
  <c r="L90"/>
  <c r="K90"/>
  <c r="J90"/>
  <c r="I90"/>
  <c r="H90"/>
  <c r="G90"/>
  <c r="F90"/>
  <c r="T89"/>
  <c r="S89" s="1"/>
  <c r="N89"/>
  <c r="M89"/>
  <c r="L89"/>
  <c r="K89"/>
  <c r="J89"/>
  <c r="I89"/>
  <c r="H89"/>
  <c r="G89"/>
  <c r="F89"/>
  <c r="T88"/>
  <c r="S88" s="1"/>
  <c r="N88"/>
  <c r="M88"/>
  <c r="L88"/>
  <c r="K88"/>
  <c r="J88"/>
  <c r="I88"/>
  <c r="H88"/>
  <c r="G88"/>
  <c r="F88"/>
  <c r="T87"/>
  <c r="S87" s="1"/>
  <c r="N87"/>
  <c r="M87"/>
  <c r="L87"/>
  <c r="K87"/>
  <c r="J87"/>
  <c r="I87"/>
  <c r="H87"/>
  <c r="G87"/>
  <c r="F87"/>
  <c r="T86"/>
  <c r="S86"/>
  <c r="N86"/>
  <c r="M86"/>
  <c r="L86"/>
  <c r="K86"/>
  <c r="J86"/>
  <c r="I86"/>
  <c r="H86"/>
  <c r="G86"/>
  <c r="F86"/>
  <c r="T85"/>
  <c r="S85" s="1"/>
  <c r="N85"/>
  <c r="M85"/>
  <c r="L85"/>
  <c r="K85"/>
  <c r="J85"/>
  <c r="I85"/>
  <c r="H85"/>
  <c r="G85"/>
  <c r="F85"/>
  <c r="T84"/>
  <c r="S84" s="1"/>
  <c r="T83"/>
  <c r="S83" s="1"/>
  <c r="T82"/>
  <c r="S82" s="1"/>
  <c r="N82"/>
  <c r="M82"/>
  <c r="L82"/>
  <c r="K82"/>
  <c r="J82"/>
  <c r="I82"/>
  <c r="H82"/>
  <c r="G82"/>
  <c r="F82"/>
  <c r="T81"/>
  <c r="S81" s="1"/>
  <c r="N81"/>
  <c r="M81"/>
  <c r="L81"/>
  <c r="K81"/>
  <c r="J81"/>
  <c r="I81"/>
  <c r="H81"/>
  <c r="G81"/>
  <c r="F81"/>
  <c r="T80"/>
  <c r="S80" s="1"/>
  <c r="N80"/>
  <c r="M80"/>
  <c r="L80"/>
  <c r="K80"/>
  <c r="J80"/>
  <c r="I80"/>
  <c r="H80"/>
  <c r="G80"/>
  <c r="F80"/>
  <c r="T79"/>
  <c r="S79" s="1"/>
  <c r="N79"/>
  <c r="M79"/>
  <c r="L79"/>
  <c r="K79"/>
  <c r="J79"/>
  <c r="I79"/>
  <c r="H79"/>
  <c r="G79"/>
  <c r="F79"/>
  <c r="T78"/>
  <c r="S78" s="1"/>
  <c r="N78"/>
  <c r="M78"/>
  <c r="L78"/>
  <c r="K78"/>
  <c r="J78"/>
  <c r="I78"/>
  <c r="H78"/>
  <c r="G78"/>
  <c r="F78"/>
  <c r="T77"/>
  <c r="S77"/>
  <c r="N77"/>
  <c r="M77"/>
  <c r="L77"/>
  <c r="K77"/>
  <c r="J77"/>
  <c r="I77"/>
  <c r="H77"/>
  <c r="G77"/>
  <c r="F77"/>
  <c r="T76"/>
  <c r="S76" s="1"/>
  <c r="N76"/>
  <c r="M76"/>
  <c r="L76"/>
  <c r="K76"/>
  <c r="J76"/>
  <c r="I76"/>
  <c r="H76"/>
  <c r="G76"/>
  <c r="F76"/>
  <c r="T75"/>
  <c r="S75" s="1"/>
  <c r="N75"/>
  <c r="M75"/>
  <c r="L75"/>
  <c r="K75"/>
  <c r="J75"/>
  <c r="I75"/>
  <c r="H75"/>
  <c r="G75"/>
  <c r="F75"/>
  <c r="T74"/>
  <c r="S74" s="1"/>
  <c r="N74"/>
  <c r="M74"/>
  <c r="L74"/>
  <c r="K74"/>
  <c r="J74"/>
  <c r="I74"/>
  <c r="H74"/>
  <c r="G74"/>
  <c r="F74"/>
  <c r="T73"/>
  <c r="S73" s="1"/>
  <c r="N73"/>
  <c r="M73"/>
  <c r="L73"/>
  <c r="K73"/>
  <c r="J73"/>
  <c r="I73"/>
  <c r="H73"/>
  <c r="G73"/>
  <c r="F73"/>
  <c r="T72"/>
  <c r="S72" s="1"/>
  <c r="N72"/>
  <c r="M72"/>
  <c r="L72"/>
  <c r="K72"/>
  <c r="J72"/>
  <c r="I72"/>
  <c r="H72"/>
  <c r="G72"/>
  <c r="F72"/>
  <c r="T71"/>
  <c r="S71" s="1"/>
  <c r="N71"/>
  <c r="M71"/>
  <c r="L71"/>
  <c r="K71"/>
  <c r="J71"/>
  <c r="I71"/>
  <c r="H71"/>
  <c r="G71"/>
  <c r="F71"/>
  <c r="T70"/>
  <c r="S70" s="1"/>
  <c r="T69"/>
  <c r="S69" s="1"/>
  <c r="T68"/>
  <c r="S68" s="1"/>
  <c r="N68"/>
  <c r="M68"/>
  <c r="L68"/>
  <c r="K68"/>
  <c r="J68"/>
  <c r="I68"/>
  <c r="H68"/>
  <c r="G68"/>
  <c r="F68"/>
  <c r="T67"/>
  <c r="S67" s="1"/>
  <c r="N67"/>
  <c r="M67"/>
  <c r="L67"/>
  <c r="K67"/>
  <c r="J67"/>
  <c r="I67"/>
  <c r="H67"/>
  <c r="G67"/>
  <c r="F67"/>
  <c r="T66"/>
  <c r="S66"/>
  <c r="N66"/>
  <c r="M66"/>
  <c r="L66"/>
  <c r="K66"/>
  <c r="J66"/>
  <c r="I66"/>
  <c r="H66"/>
  <c r="G66"/>
  <c r="F66"/>
  <c r="T65"/>
  <c r="S65" s="1"/>
  <c r="N65"/>
  <c r="M65"/>
  <c r="L65"/>
  <c r="K65"/>
  <c r="J65"/>
  <c r="I65"/>
  <c r="H65"/>
  <c r="G65"/>
  <c r="F65"/>
  <c r="T64"/>
  <c r="S64" s="1"/>
  <c r="N64"/>
  <c r="M64"/>
  <c r="L64"/>
  <c r="K64"/>
  <c r="J64"/>
  <c r="I64"/>
  <c r="H64"/>
  <c r="G64"/>
  <c r="F64"/>
  <c r="T63"/>
  <c r="S63" s="1"/>
  <c r="N63"/>
  <c r="M63"/>
  <c r="L63"/>
  <c r="K63"/>
  <c r="J63"/>
  <c r="I63"/>
  <c r="H63"/>
  <c r="G63"/>
  <c r="F63"/>
  <c r="T62"/>
  <c r="S62" s="1"/>
  <c r="N62"/>
  <c r="M62"/>
  <c r="L62"/>
  <c r="K62"/>
  <c r="J62"/>
  <c r="I62"/>
  <c r="H62"/>
  <c r="G62"/>
  <c r="F62"/>
  <c r="T61"/>
  <c r="S61" s="1"/>
  <c r="N61"/>
  <c r="M61"/>
  <c r="L61"/>
  <c r="K61"/>
  <c r="J61"/>
  <c r="I61"/>
  <c r="H61"/>
  <c r="G61"/>
  <c r="F61"/>
  <c r="T60"/>
  <c r="S60" s="1"/>
  <c r="N60"/>
  <c r="M60"/>
  <c r="L60"/>
  <c r="K60"/>
  <c r="J60"/>
  <c r="I60"/>
  <c r="H60"/>
  <c r="G60"/>
  <c r="F60"/>
  <c r="T59"/>
  <c r="S59" s="1"/>
  <c r="N59"/>
  <c r="M59"/>
  <c r="L59"/>
  <c r="K59"/>
  <c r="J59"/>
  <c r="I59"/>
  <c r="H59"/>
  <c r="G59"/>
  <c r="F59"/>
  <c r="T58"/>
  <c r="S58"/>
  <c r="N58"/>
  <c r="M58"/>
  <c r="L58"/>
  <c r="K58"/>
  <c r="J58"/>
  <c r="I58"/>
  <c r="H58"/>
  <c r="G58"/>
  <c r="F58"/>
  <c r="T57"/>
  <c r="S57" s="1"/>
  <c r="N57"/>
  <c r="M57"/>
  <c r="L57"/>
  <c r="K57"/>
  <c r="J57"/>
  <c r="I57"/>
  <c r="H57"/>
  <c r="G57"/>
  <c r="F57"/>
  <c r="T56"/>
  <c r="S56" s="1"/>
  <c r="T55"/>
  <c r="S55" s="1"/>
  <c r="T54"/>
  <c r="S54" s="1"/>
  <c r="N54"/>
  <c r="M54"/>
  <c r="L54"/>
  <c r="K54"/>
  <c r="J54"/>
  <c r="I54"/>
  <c r="H54"/>
  <c r="G54"/>
  <c r="F54"/>
  <c r="T53"/>
  <c r="S53" s="1"/>
  <c r="N53"/>
  <c r="M53"/>
  <c r="L53"/>
  <c r="K53"/>
  <c r="J53"/>
  <c r="I53"/>
  <c r="H53"/>
  <c r="G53"/>
  <c r="F53"/>
  <c r="T52"/>
  <c r="S52" s="1"/>
  <c r="N52"/>
  <c r="M52"/>
  <c r="L52"/>
  <c r="K52"/>
  <c r="J52"/>
  <c r="I52"/>
  <c r="H52"/>
  <c r="G52"/>
  <c r="F52"/>
  <c r="T51"/>
  <c r="S51" s="1"/>
  <c r="N51"/>
  <c r="M51"/>
  <c r="L51"/>
  <c r="K51"/>
  <c r="J51"/>
  <c r="I51"/>
  <c r="H51"/>
  <c r="G51"/>
  <c r="F51"/>
  <c r="T50"/>
  <c r="S50" s="1"/>
  <c r="N50"/>
  <c r="M50"/>
  <c r="L50"/>
  <c r="K50"/>
  <c r="J50"/>
  <c r="I50"/>
  <c r="H50"/>
  <c r="G50"/>
  <c r="F50"/>
  <c r="T49"/>
  <c r="S49"/>
  <c r="N49"/>
  <c r="M49"/>
  <c r="L49"/>
  <c r="K49"/>
  <c r="J49"/>
  <c r="I49"/>
  <c r="H49"/>
  <c r="G49"/>
  <c r="F49"/>
  <c r="T48"/>
  <c r="S48" s="1"/>
  <c r="N48"/>
  <c r="M48"/>
  <c r="L48"/>
  <c r="K48"/>
  <c r="J48"/>
  <c r="I48"/>
  <c r="H48"/>
  <c r="G48"/>
  <c r="F48"/>
  <c r="T47"/>
  <c r="S47" s="1"/>
  <c r="N47"/>
  <c r="M47"/>
  <c r="L47"/>
  <c r="K47"/>
  <c r="J47"/>
  <c r="I47"/>
  <c r="H47"/>
  <c r="G47"/>
  <c r="F47"/>
  <c r="T46"/>
  <c r="S46" s="1"/>
  <c r="N46"/>
  <c r="M46"/>
  <c r="L46"/>
  <c r="K46"/>
  <c r="J46"/>
  <c r="I46"/>
  <c r="H46"/>
  <c r="G46"/>
  <c r="F46"/>
  <c r="T45"/>
  <c r="S45" s="1"/>
  <c r="N45"/>
  <c r="M45"/>
  <c r="L45"/>
  <c r="K45"/>
  <c r="J45"/>
  <c r="I45"/>
  <c r="H45"/>
  <c r="G45"/>
  <c r="F45"/>
  <c r="T44"/>
  <c r="S44" s="1"/>
  <c r="N44"/>
  <c r="M44"/>
  <c r="L44"/>
  <c r="K44"/>
  <c r="J44"/>
  <c r="I44"/>
  <c r="H44"/>
  <c r="G44"/>
  <c r="F44"/>
  <c r="T43"/>
  <c r="S43" s="1"/>
  <c r="N43"/>
  <c r="M43"/>
  <c r="L43"/>
  <c r="K43"/>
  <c r="J43"/>
  <c r="I43"/>
  <c r="H43"/>
  <c r="G43"/>
  <c r="F43"/>
  <c r="T42"/>
  <c r="S42" s="1"/>
  <c r="T41"/>
  <c r="S41" s="1"/>
  <c r="T40"/>
  <c r="S40" s="1"/>
  <c r="N40"/>
  <c r="M40"/>
  <c r="L40"/>
  <c r="K40"/>
  <c r="J40"/>
  <c r="I40"/>
  <c r="H40"/>
  <c r="G40"/>
  <c r="F40"/>
  <c r="N39"/>
  <c r="M39"/>
  <c r="L39"/>
  <c r="K39"/>
  <c r="J39"/>
  <c r="I39"/>
  <c r="H39"/>
  <c r="G39"/>
  <c r="F39"/>
  <c r="T38"/>
  <c r="S38" s="1"/>
  <c r="N38"/>
  <c r="M38"/>
  <c r="L38"/>
  <c r="K38"/>
  <c r="J38"/>
  <c r="I38"/>
  <c r="H38"/>
  <c r="G38"/>
  <c r="F38"/>
  <c r="T37"/>
  <c r="S37" s="1"/>
  <c r="N37"/>
  <c r="M37"/>
  <c r="L37"/>
  <c r="K37"/>
  <c r="J37"/>
  <c r="I37"/>
  <c r="H37"/>
  <c r="G37"/>
  <c r="F37"/>
  <c r="T36"/>
  <c r="S36" s="1"/>
  <c r="N36"/>
  <c r="M36"/>
  <c r="L36"/>
  <c r="K36"/>
  <c r="J36"/>
  <c r="I36"/>
  <c r="H36"/>
  <c r="G36"/>
  <c r="F36"/>
  <c r="T35"/>
  <c r="S35" s="1"/>
  <c r="N35"/>
  <c r="M35"/>
  <c r="L35"/>
  <c r="K35"/>
  <c r="J35"/>
  <c r="I35"/>
  <c r="H35"/>
  <c r="G35"/>
  <c r="F35"/>
  <c r="T34"/>
  <c r="S34" s="1"/>
  <c r="N34"/>
  <c r="M34"/>
  <c r="L34"/>
  <c r="K34"/>
  <c r="J34"/>
  <c r="I34"/>
  <c r="H34"/>
  <c r="G34"/>
  <c r="F34"/>
  <c r="T33"/>
  <c r="S33" s="1"/>
  <c r="N33"/>
  <c r="M33"/>
  <c r="L33"/>
  <c r="K33"/>
  <c r="J33"/>
  <c r="I33"/>
  <c r="H33"/>
  <c r="G33"/>
  <c r="F33"/>
  <c r="T32"/>
  <c r="S32"/>
  <c r="N32"/>
  <c r="M32"/>
  <c r="L32"/>
  <c r="K32"/>
  <c r="J32"/>
  <c r="I32"/>
  <c r="H32"/>
  <c r="G32"/>
  <c r="F32"/>
  <c r="T31"/>
  <c r="S31" s="1"/>
  <c r="N31"/>
  <c r="M31"/>
  <c r="L31"/>
  <c r="K31"/>
  <c r="J31"/>
  <c r="I31"/>
  <c r="H31"/>
  <c r="G31"/>
  <c r="F31"/>
  <c r="T30"/>
  <c r="S30" s="1"/>
  <c r="N30"/>
  <c r="M30"/>
  <c r="L30"/>
  <c r="K30"/>
  <c r="J30"/>
  <c r="I30"/>
  <c r="H30"/>
  <c r="G30"/>
  <c r="F30"/>
  <c r="T29"/>
  <c r="S29" s="1"/>
  <c r="N29"/>
  <c r="M29"/>
  <c r="L29"/>
  <c r="K29"/>
  <c r="J29"/>
  <c r="I29"/>
  <c r="H29"/>
  <c r="G29"/>
  <c r="F29"/>
  <c r="T28"/>
  <c r="S28" s="1"/>
  <c r="N28"/>
  <c r="M28"/>
  <c r="L28"/>
  <c r="K28"/>
  <c r="J28"/>
  <c r="I28"/>
  <c r="H28"/>
  <c r="G28"/>
  <c r="F28"/>
  <c r="T27"/>
  <c r="S27" s="1"/>
  <c r="T26"/>
  <c r="S26" s="1"/>
  <c r="T25"/>
  <c r="S25" s="1"/>
  <c r="N25"/>
  <c r="M25"/>
  <c r="L25"/>
  <c r="K25"/>
  <c r="J25"/>
  <c r="I25"/>
  <c r="H25"/>
  <c r="G25"/>
  <c r="F25"/>
  <c r="T24"/>
  <c r="S24" s="1"/>
  <c r="N24"/>
  <c r="M24"/>
  <c r="L24"/>
  <c r="K24"/>
  <c r="J24"/>
  <c r="I24"/>
  <c r="H24"/>
  <c r="G24"/>
  <c r="F24"/>
  <c r="T23"/>
  <c r="S23" s="1"/>
  <c r="F23"/>
  <c r="T22"/>
  <c r="S22"/>
  <c r="N22"/>
  <c r="M22"/>
  <c r="L22"/>
  <c r="K22"/>
  <c r="J22"/>
  <c r="I22"/>
  <c r="H22"/>
  <c r="G22"/>
  <c r="F22"/>
  <c r="T21"/>
  <c r="S21" s="1"/>
  <c r="N21"/>
  <c r="M21"/>
  <c r="L21"/>
  <c r="K21"/>
  <c r="J21"/>
  <c r="I21"/>
  <c r="H21"/>
  <c r="G21"/>
  <c r="F21"/>
  <c r="T20"/>
  <c r="S20" s="1"/>
  <c r="N20"/>
  <c r="M20"/>
  <c r="L20"/>
  <c r="K20"/>
  <c r="J20"/>
  <c r="I20"/>
  <c r="H20"/>
  <c r="G20"/>
  <c r="F20"/>
  <c r="T19"/>
  <c r="S19" s="1"/>
  <c r="N19"/>
  <c r="M19"/>
  <c r="L19"/>
  <c r="K19"/>
  <c r="J19"/>
  <c r="I19"/>
  <c r="H19"/>
  <c r="G19"/>
  <c r="F19"/>
  <c r="T18"/>
  <c r="S18" s="1"/>
  <c r="N18"/>
  <c r="M18"/>
  <c r="L18"/>
  <c r="K18"/>
  <c r="J18"/>
  <c r="I18"/>
  <c r="H18"/>
  <c r="G18"/>
  <c r="F18"/>
  <c r="T17"/>
  <c r="S17" s="1"/>
  <c r="N17"/>
  <c r="M17"/>
  <c r="L17"/>
  <c r="K17"/>
  <c r="J17"/>
  <c r="I17"/>
  <c r="H17"/>
  <c r="G17"/>
  <c r="F17"/>
  <c r="CW16"/>
  <c r="CW18" s="1"/>
  <c r="CW19" s="1"/>
  <c r="CV16"/>
  <c r="CT16"/>
  <c r="CS18" s="1"/>
  <c r="CS19" s="1"/>
  <c r="CS16"/>
  <c r="T16"/>
  <c r="S16" s="1"/>
  <c r="N16"/>
  <c r="M16"/>
  <c r="L16"/>
  <c r="K16"/>
  <c r="J16"/>
  <c r="I16"/>
  <c r="H16"/>
  <c r="G16"/>
  <c r="F16"/>
  <c r="T15"/>
  <c r="S15" s="1"/>
  <c r="N15"/>
  <c r="M15"/>
  <c r="L15"/>
  <c r="K15"/>
  <c r="J15"/>
  <c r="I15"/>
  <c r="H15"/>
  <c r="G15"/>
  <c r="F15"/>
  <c r="T14"/>
  <c r="S14" s="1"/>
  <c r="N14"/>
  <c r="M14"/>
  <c r="L14"/>
  <c r="K14"/>
  <c r="J14"/>
  <c r="I14"/>
  <c r="H14"/>
  <c r="G14"/>
  <c r="F14"/>
  <c r="D6"/>
  <c r="D10" s="1"/>
  <c r="N26" l="1"/>
  <c r="I69"/>
  <c r="M69"/>
  <c r="G41"/>
  <c r="K41"/>
  <c r="I41"/>
  <c r="M41"/>
  <c r="J26"/>
  <c r="I97"/>
  <c r="H69"/>
  <c r="L69"/>
  <c r="G83"/>
  <c r="K83"/>
  <c r="H83"/>
  <c r="L83"/>
  <c r="I83"/>
  <c r="M83"/>
  <c r="J83"/>
  <c r="N83"/>
  <c r="G69"/>
  <c r="I70" s="1"/>
  <c r="K69"/>
  <c r="M97"/>
  <c r="J55"/>
  <c r="N55"/>
  <c r="G97"/>
  <c r="K97"/>
  <c r="H97"/>
  <c r="L97"/>
  <c r="J97"/>
  <c r="N97"/>
  <c r="J69"/>
  <c r="J70" s="1"/>
  <c r="N69"/>
  <c r="I55"/>
  <c r="M55"/>
  <c r="G55"/>
  <c r="K55"/>
  <c r="H55"/>
  <c r="L55"/>
  <c r="J41"/>
  <c r="J42" s="1"/>
  <c r="N41"/>
  <c r="H41"/>
  <c r="H42" s="1"/>
  <c r="L41"/>
  <c r="M26"/>
  <c r="I26"/>
  <c r="I99" s="1"/>
  <c r="H26"/>
  <c r="L26"/>
  <c r="G26"/>
  <c r="J27" s="1"/>
  <c r="K26"/>
  <c r="K99" s="1"/>
  <c r="E10"/>
  <c r="I84"/>
  <c r="J84"/>
  <c r="CW20"/>
  <c r="CW26"/>
  <c r="I42"/>
  <c r="I98"/>
  <c r="H84"/>
  <c r="J98"/>
  <c r="F10"/>
  <c r="F470" i="2"/>
  <c r="D470"/>
  <c r="D6" i="166"/>
  <c r="D7"/>
  <c r="D8"/>
  <c r="D9"/>
  <c r="D10"/>
  <c r="D11"/>
  <c r="D12"/>
  <c r="D13"/>
  <c r="D14"/>
  <c r="D15"/>
  <c r="D16"/>
  <c r="D17"/>
  <c r="D18"/>
  <c r="D19"/>
  <c r="D20"/>
  <c r="D5"/>
  <c r="K5"/>
  <c r="J5"/>
  <c r="I5"/>
  <c r="H5"/>
  <c r="G5"/>
  <c r="F5"/>
  <c r="E5"/>
  <c r="K7"/>
  <c r="K8"/>
  <c r="K9"/>
  <c r="K10"/>
  <c r="K11"/>
  <c r="K12"/>
  <c r="K13"/>
  <c r="K14"/>
  <c r="K15"/>
  <c r="K16"/>
  <c r="K17"/>
  <c r="K18"/>
  <c r="K19"/>
  <c r="K20"/>
  <c r="K6"/>
  <c r="J7"/>
  <c r="J8"/>
  <c r="J9"/>
  <c r="J10"/>
  <c r="J11"/>
  <c r="J12"/>
  <c r="J13"/>
  <c r="J14"/>
  <c r="J15"/>
  <c r="J16"/>
  <c r="J17"/>
  <c r="J18"/>
  <c r="J19"/>
  <c r="J20"/>
  <c r="J6"/>
  <c r="I7"/>
  <c r="I8"/>
  <c r="I9"/>
  <c r="I10"/>
  <c r="I11"/>
  <c r="I12"/>
  <c r="I13"/>
  <c r="I14"/>
  <c r="I15"/>
  <c r="I16"/>
  <c r="I17"/>
  <c r="I18"/>
  <c r="I19"/>
  <c r="I20"/>
  <c r="I6"/>
  <c r="H7"/>
  <c r="H8"/>
  <c r="H9"/>
  <c r="H10"/>
  <c r="H11"/>
  <c r="H12"/>
  <c r="H13"/>
  <c r="H14"/>
  <c r="H15"/>
  <c r="H16"/>
  <c r="H17"/>
  <c r="H18"/>
  <c r="H19"/>
  <c r="H20"/>
  <c r="H6"/>
  <c r="G7"/>
  <c r="G8"/>
  <c r="G9"/>
  <c r="G10"/>
  <c r="G11"/>
  <c r="G12"/>
  <c r="G13"/>
  <c r="G14"/>
  <c r="G15"/>
  <c r="G16"/>
  <c r="G17"/>
  <c r="G18"/>
  <c r="G19"/>
  <c r="G20"/>
  <c r="G6"/>
  <c r="F7"/>
  <c r="F8"/>
  <c r="F9"/>
  <c r="F10"/>
  <c r="F11"/>
  <c r="F12"/>
  <c r="F13"/>
  <c r="F14"/>
  <c r="F15"/>
  <c r="F16"/>
  <c r="F17"/>
  <c r="F18"/>
  <c r="F19"/>
  <c r="F20"/>
  <c r="F6"/>
  <c r="E7"/>
  <c r="E8"/>
  <c r="E9"/>
  <c r="E10"/>
  <c r="E11"/>
  <c r="E12"/>
  <c r="E13"/>
  <c r="E14"/>
  <c r="E15"/>
  <c r="E16"/>
  <c r="E17"/>
  <c r="E18"/>
  <c r="E19"/>
  <c r="E20"/>
  <c r="E6"/>
  <c r="G464" i="2"/>
  <c r="F464"/>
  <c r="D464"/>
  <c r="N39" i="163"/>
  <c r="M39"/>
  <c r="L39"/>
  <c r="K39"/>
  <c r="J39"/>
  <c r="I39"/>
  <c r="H39"/>
  <c r="G39"/>
  <c r="F39"/>
  <c r="G461" i="2"/>
  <c r="F461"/>
  <c r="D461"/>
  <c r="D457"/>
  <c r="H70" i="167" l="1"/>
  <c r="N99"/>
  <c r="J56"/>
  <c r="H99"/>
  <c r="H98"/>
  <c r="J99"/>
  <c r="I27"/>
  <c r="M99"/>
  <c r="H56"/>
  <c r="I56"/>
  <c r="L99"/>
  <c r="G99"/>
  <c r="I100" s="1"/>
  <c r="H27"/>
  <c r="J21" i="166"/>
  <c r="I21"/>
  <c r="H21"/>
  <c r="G21"/>
  <c r="K21"/>
  <c r="F455" i="2"/>
  <c r="E455"/>
  <c r="D455"/>
  <c r="F29" i="163"/>
  <c r="G449" i="2"/>
  <c r="D449"/>
  <c r="G440"/>
  <c r="D438"/>
  <c r="F432"/>
  <c r="D432"/>
  <c r="F431"/>
  <c r="E431"/>
  <c r="D431"/>
  <c r="F250"/>
  <c r="E250"/>
  <c r="D250"/>
  <c r="H100" i="167" l="1"/>
  <c r="J100"/>
  <c r="B23" i="166"/>
  <c r="F21" l="1"/>
  <c r="F23" s="1"/>
  <c r="J23"/>
  <c r="H23"/>
  <c r="K23"/>
  <c r="E21"/>
  <c r="E23" s="1"/>
  <c r="I23"/>
  <c r="G23"/>
  <c r="G414" i="2" l="1"/>
  <c r="F414"/>
  <c r="E414"/>
  <c r="D414"/>
  <c r="D413"/>
  <c r="F408"/>
  <c r="D408"/>
  <c r="F72" i="163"/>
  <c r="G398" i="2"/>
  <c r="F398"/>
  <c r="E398"/>
  <c r="D398"/>
  <c r="T2254" i="163"/>
  <c r="S2254" s="1"/>
  <c r="T2253"/>
  <c r="S2253" s="1"/>
  <c r="T2252"/>
  <c r="S2252" s="1"/>
  <c r="T2251"/>
  <c r="S2251" s="1"/>
  <c r="T2250"/>
  <c r="S2250" s="1"/>
  <c r="T2249"/>
  <c r="S2249" s="1"/>
  <c r="T2248"/>
  <c r="S2248" s="1"/>
  <c r="T2247"/>
  <c r="S2247" s="1"/>
  <c r="T2246"/>
  <c r="S2246" s="1"/>
  <c r="T2245"/>
  <c r="S2245" s="1"/>
  <c r="T2244"/>
  <c r="S2244" s="1"/>
  <c r="T2243"/>
  <c r="S2243" s="1"/>
  <c r="T2242"/>
  <c r="S2242" s="1"/>
  <c r="T2241"/>
  <c r="S2241" s="1"/>
  <c r="T2240"/>
  <c r="S2240" s="1"/>
  <c r="T2239"/>
  <c r="S2239" s="1"/>
  <c r="T2238"/>
  <c r="S2238" s="1"/>
  <c r="T2237"/>
  <c r="S2237" s="1"/>
  <c r="T2236"/>
  <c r="S2236" s="1"/>
  <c r="T2235"/>
  <c r="S2235" s="1"/>
  <c r="T2234"/>
  <c r="S2234" s="1"/>
  <c r="T2233"/>
  <c r="S2233" s="1"/>
  <c r="T2232"/>
  <c r="S2232" s="1"/>
  <c r="T2231"/>
  <c r="S2231" s="1"/>
  <c r="T2230"/>
  <c r="S2230" s="1"/>
  <c r="T2229"/>
  <c r="S2229" s="1"/>
  <c r="T2228"/>
  <c r="S2228" s="1"/>
  <c r="T2227"/>
  <c r="S2227" s="1"/>
  <c r="T2226"/>
  <c r="S2226" s="1"/>
  <c r="T2225"/>
  <c r="S2225" s="1"/>
  <c r="T2224"/>
  <c r="S2224" s="1"/>
  <c r="T2223"/>
  <c r="S2223" s="1"/>
  <c r="T2222"/>
  <c r="S2222" s="1"/>
  <c r="T2221"/>
  <c r="S2221" s="1"/>
  <c r="T2220"/>
  <c r="S2220" s="1"/>
  <c r="T2219"/>
  <c r="S2219" s="1"/>
  <c r="T2218"/>
  <c r="S2218" s="1"/>
  <c r="T2217"/>
  <c r="S2217" s="1"/>
  <c r="T2216"/>
  <c r="S2216" s="1"/>
  <c r="T2215"/>
  <c r="S2215" s="1"/>
  <c r="T2214"/>
  <c r="S2214" s="1"/>
  <c r="T2213"/>
  <c r="S2213" s="1"/>
  <c r="T2212"/>
  <c r="S2212" s="1"/>
  <c r="T2211"/>
  <c r="S2211" s="1"/>
  <c r="T2210"/>
  <c r="S2210" s="1"/>
  <c r="T2209"/>
  <c r="S2209" s="1"/>
  <c r="T2208"/>
  <c r="S2208" s="1"/>
  <c r="T2207"/>
  <c r="S2207" s="1"/>
  <c r="T2206"/>
  <c r="S2206" s="1"/>
  <c r="T2205"/>
  <c r="S2205" s="1"/>
  <c r="T2204"/>
  <c r="S2204" s="1"/>
  <c r="T2203"/>
  <c r="S2203" s="1"/>
  <c r="T2202"/>
  <c r="S2202" s="1"/>
  <c r="T2201"/>
  <c r="S2201" s="1"/>
  <c r="T2200"/>
  <c r="S2200" s="1"/>
  <c r="T2199"/>
  <c r="S2199" s="1"/>
  <c r="T2198"/>
  <c r="S2198" s="1"/>
  <c r="T2197"/>
  <c r="S2197" s="1"/>
  <c r="T2196"/>
  <c r="S2196" s="1"/>
  <c r="T2195"/>
  <c r="S2195" s="1"/>
  <c r="T2194"/>
  <c r="S2194" s="1"/>
  <c r="T2193"/>
  <c r="S2193" s="1"/>
  <c r="T2192"/>
  <c r="S2192" s="1"/>
  <c r="T2191"/>
  <c r="S2191" s="1"/>
  <c r="T2190"/>
  <c r="S2190" s="1"/>
  <c r="T2189"/>
  <c r="S2189" s="1"/>
  <c r="T2188"/>
  <c r="S2188" s="1"/>
  <c r="T2187"/>
  <c r="S2187" s="1"/>
  <c r="T2186"/>
  <c r="S2186" s="1"/>
  <c r="T2185"/>
  <c r="S2185" s="1"/>
  <c r="T2184"/>
  <c r="S2184" s="1"/>
  <c r="T2183"/>
  <c r="S2183" s="1"/>
  <c r="T2182"/>
  <c r="S2182" s="1"/>
  <c r="T2181"/>
  <c r="S2181" s="1"/>
  <c r="T2180"/>
  <c r="S2180" s="1"/>
  <c r="T2179"/>
  <c r="S2179" s="1"/>
  <c r="T2178"/>
  <c r="S2178" s="1"/>
  <c r="T2177"/>
  <c r="S2177" s="1"/>
  <c r="T2176"/>
  <c r="S2176" s="1"/>
  <c r="T2175"/>
  <c r="S2175" s="1"/>
  <c r="T2174"/>
  <c r="S2174" s="1"/>
  <c r="T2173"/>
  <c r="S2173" s="1"/>
  <c r="T2172"/>
  <c r="S2172" s="1"/>
  <c r="T2171"/>
  <c r="S2171" s="1"/>
  <c r="T2170"/>
  <c r="S2170" s="1"/>
  <c r="T2169"/>
  <c r="S2169" s="1"/>
  <c r="T2168"/>
  <c r="S2168" s="1"/>
  <c r="T2167"/>
  <c r="S2167" s="1"/>
  <c r="T2166"/>
  <c r="S2166" s="1"/>
  <c r="T2165"/>
  <c r="S2165" s="1"/>
  <c r="T2164"/>
  <c r="S2164" s="1"/>
  <c r="T2163"/>
  <c r="S2163" s="1"/>
  <c r="T2162"/>
  <c r="S2162" s="1"/>
  <c r="T2161"/>
  <c r="S2161" s="1"/>
  <c r="T2160"/>
  <c r="S2160" s="1"/>
  <c r="T2159"/>
  <c r="S2159" s="1"/>
  <c r="T2158"/>
  <c r="S2158" s="1"/>
  <c r="T2157"/>
  <c r="S2157" s="1"/>
  <c r="T2156"/>
  <c r="S2156" s="1"/>
  <c r="T2155"/>
  <c r="S2155" s="1"/>
  <c r="T2154"/>
  <c r="S2154" s="1"/>
  <c r="T2153"/>
  <c r="S2153" s="1"/>
  <c r="T2152"/>
  <c r="S2152" s="1"/>
  <c r="T2151"/>
  <c r="S2151" s="1"/>
  <c r="T2150"/>
  <c r="S2150" s="1"/>
  <c r="T2149"/>
  <c r="S2149" s="1"/>
  <c r="T2148"/>
  <c r="S2148" s="1"/>
  <c r="T2147"/>
  <c r="S2147" s="1"/>
  <c r="T2146"/>
  <c r="S2146" s="1"/>
  <c r="T2145"/>
  <c r="S2145" s="1"/>
  <c r="T2144"/>
  <c r="S2144" s="1"/>
  <c r="T2143"/>
  <c r="S2143" s="1"/>
  <c r="T2142"/>
  <c r="S2142" s="1"/>
  <c r="T2141"/>
  <c r="S2141" s="1"/>
  <c r="T2140"/>
  <c r="S2140" s="1"/>
  <c r="T2139"/>
  <c r="S2139" s="1"/>
  <c r="T2138"/>
  <c r="S2138" s="1"/>
  <c r="T2137"/>
  <c r="S2137" s="1"/>
  <c r="T2136"/>
  <c r="S2136" s="1"/>
  <c r="T2135"/>
  <c r="S2135" s="1"/>
  <c r="T2134"/>
  <c r="S2134" s="1"/>
  <c r="T2133"/>
  <c r="S2133" s="1"/>
  <c r="T2132"/>
  <c r="S2132" s="1"/>
  <c r="T2131"/>
  <c r="S2131" s="1"/>
  <c r="T2130"/>
  <c r="S2130" s="1"/>
  <c r="T2129"/>
  <c r="S2129" s="1"/>
  <c r="T2128"/>
  <c r="S2128" s="1"/>
  <c r="T2127"/>
  <c r="S2127" s="1"/>
  <c r="T2126"/>
  <c r="S2126" s="1"/>
  <c r="T2125"/>
  <c r="S2125" s="1"/>
  <c r="T2124"/>
  <c r="S2124" s="1"/>
  <c r="T2123"/>
  <c r="S2123" s="1"/>
  <c r="T2122"/>
  <c r="S2122" s="1"/>
  <c r="T2121"/>
  <c r="S2121" s="1"/>
  <c r="T2120"/>
  <c r="S2120" s="1"/>
  <c r="T2119"/>
  <c r="S2119" s="1"/>
  <c r="T2118"/>
  <c r="S2118" s="1"/>
  <c r="T2117"/>
  <c r="S2117" s="1"/>
  <c r="T2116"/>
  <c r="S2116" s="1"/>
  <c r="T2115"/>
  <c r="S2115" s="1"/>
  <c r="T2114"/>
  <c r="S2114" s="1"/>
  <c r="T2113"/>
  <c r="S2113" s="1"/>
  <c r="T2112"/>
  <c r="S2112" s="1"/>
  <c r="T2111"/>
  <c r="S2111" s="1"/>
  <c r="T2110"/>
  <c r="S2110" s="1"/>
  <c r="T2109"/>
  <c r="S2109" s="1"/>
  <c r="T2108"/>
  <c r="S2108" s="1"/>
  <c r="T2107"/>
  <c r="S2107" s="1"/>
  <c r="T2106"/>
  <c r="S2106" s="1"/>
  <c r="T2105"/>
  <c r="S2105" s="1"/>
  <c r="T2104"/>
  <c r="S2104" s="1"/>
  <c r="T2103"/>
  <c r="S2103" s="1"/>
  <c r="T2102"/>
  <c r="S2102" s="1"/>
  <c r="T2101"/>
  <c r="S2101" s="1"/>
  <c r="T2100"/>
  <c r="S2100" s="1"/>
  <c r="T2099"/>
  <c r="S2099" s="1"/>
  <c r="T2098"/>
  <c r="S2098" s="1"/>
  <c r="T2097"/>
  <c r="S2097" s="1"/>
  <c r="T2096"/>
  <c r="S2096" s="1"/>
  <c r="T2095"/>
  <c r="S2095" s="1"/>
  <c r="T2094"/>
  <c r="S2094" s="1"/>
  <c r="T2093"/>
  <c r="S2093" s="1"/>
  <c r="T2092"/>
  <c r="S2092" s="1"/>
  <c r="T2091"/>
  <c r="S2091" s="1"/>
  <c r="T2090"/>
  <c r="S2090" s="1"/>
  <c r="T2089"/>
  <c r="S2089" s="1"/>
  <c r="T2088"/>
  <c r="S2088" s="1"/>
  <c r="T2087"/>
  <c r="S2087" s="1"/>
  <c r="T2086"/>
  <c r="S2086" s="1"/>
  <c r="T2085"/>
  <c r="S2085" s="1"/>
  <c r="T2084"/>
  <c r="S2084" s="1"/>
  <c r="T2083"/>
  <c r="S2083" s="1"/>
  <c r="T2082"/>
  <c r="S2082" s="1"/>
  <c r="T2081"/>
  <c r="S2081" s="1"/>
  <c r="T2080"/>
  <c r="S2080" s="1"/>
  <c r="T2079"/>
  <c r="S2079" s="1"/>
  <c r="T2078"/>
  <c r="S2078" s="1"/>
  <c r="T2077"/>
  <c r="S2077" s="1"/>
  <c r="T2076"/>
  <c r="S2076" s="1"/>
  <c r="T2075"/>
  <c r="S2075" s="1"/>
  <c r="T2074"/>
  <c r="S2074" s="1"/>
  <c r="T2073"/>
  <c r="S2073" s="1"/>
  <c r="T2072"/>
  <c r="S2072" s="1"/>
  <c r="T2071"/>
  <c r="S2071" s="1"/>
  <c r="T2070"/>
  <c r="S2070" s="1"/>
  <c r="T2069"/>
  <c r="S2069" s="1"/>
  <c r="T2068"/>
  <c r="S2068" s="1"/>
  <c r="T2067"/>
  <c r="S2067" s="1"/>
  <c r="T2066"/>
  <c r="S2066" s="1"/>
  <c r="T2065"/>
  <c r="S2065" s="1"/>
  <c r="T2064"/>
  <c r="S2064" s="1"/>
  <c r="T2063"/>
  <c r="S2063" s="1"/>
  <c r="T2062"/>
  <c r="S2062" s="1"/>
  <c r="T2061"/>
  <c r="S2061" s="1"/>
  <c r="T2060"/>
  <c r="S2060" s="1"/>
  <c r="T2059"/>
  <c r="S2059" s="1"/>
  <c r="T2058"/>
  <c r="S2058" s="1"/>
  <c r="T2057"/>
  <c r="S2057" s="1"/>
  <c r="T2056"/>
  <c r="S2056" s="1"/>
  <c r="T2055"/>
  <c r="S2055" s="1"/>
  <c r="T2054"/>
  <c r="S2054" s="1"/>
  <c r="T2053"/>
  <c r="S2053" s="1"/>
  <c r="T2052"/>
  <c r="S2052" s="1"/>
  <c r="T2051"/>
  <c r="S2051" s="1"/>
  <c r="T2050"/>
  <c r="S2050" s="1"/>
  <c r="T2049"/>
  <c r="S2049" s="1"/>
  <c r="T2048"/>
  <c r="S2048" s="1"/>
  <c r="T2047"/>
  <c r="S2047" s="1"/>
  <c r="T2046"/>
  <c r="S2046" s="1"/>
  <c r="T2045"/>
  <c r="S2045" s="1"/>
  <c r="T2044"/>
  <c r="S2044" s="1"/>
  <c r="T2043"/>
  <c r="S2043" s="1"/>
  <c r="T2042"/>
  <c r="S2042" s="1"/>
  <c r="T2041"/>
  <c r="S2041" s="1"/>
  <c r="T2040"/>
  <c r="S2040" s="1"/>
  <c r="T2039"/>
  <c r="S2039" s="1"/>
  <c r="T2038"/>
  <c r="S2038" s="1"/>
  <c r="T2037"/>
  <c r="S2037" s="1"/>
  <c r="T2036"/>
  <c r="S2036" s="1"/>
  <c r="T2035"/>
  <c r="S2035" s="1"/>
  <c r="T2034"/>
  <c r="S2034" s="1"/>
  <c r="T2033"/>
  <c r="S2033" s="1"/>
  <c r="T2032"/>
  <c r="S2032" s="1"/>
  <c r="T2031"/>
  <c r="S2031" s="1"/>
  <c r="T2030"/>
  <c r="S2030" s="1"/>
  <c r="T2029"/>
  <c r="S2029" s="1"/>
  <c r="T2028"/>
  <c r="S2028" s="1"/>
  <c r="T2027"/>
  <c r="S2027" s="1"/>
  <c r="T2026"/>
  <c r="S2026" s="1"/>
  <c r="T2025"/>
  <c r="S2025" s="1"/>
  <c r="T2024"/>
  <c r="S2024" s="1"/>
  <c r="T2023"/>
  <c r="S2023" s="1"/>
  <c r="T2022"/>
  <c r="S2022" s="1"/>
  <c r="T2021"/>
  <c r="S2021" s="1"/>
  <c r="T2020"/>
  <c r="S2020" s="1"/>
  <c r="T2019"/>
  <c r="S2019" s="1"/>
  <c r="T2018"/>
  <c r="S2018" s="1"/>
  <c r="T2017"/>
  <c r="S2017" s="1"/>
  <c r="T2016"/>
  <c r="S2016" s="1"/>
  <c r="T2015"/>
  <c r="S2015" s="1"/>
  <c r="T2014"/>
  <c r="S2014" s="1"/>
  <c r="T2013"/>
  <c r="S2013" s="1"/>
  <c r="T2012"/>
  <c r="S2012" s="1"/>
  <c r="T2011"/>
  <c r="S2011" s="1"/>
  <c r="T2010"/>
  <c r="S2010" s="1"/>
  <c r="T2009"/>
  <c r="S2009" s="1"/>
  <c r="T2008"/>
  <c r="S2008" s="1"/>
  <c r="T2007"/>
  <c r="S2007" s="1"/>
  <c r="T2006"/>
  <c r="S2006" s="1"/>
  <c r="T2005"/>
  <c r="S2005" s="1"/>
  <c r="T2004"/>
  <c r="S2004" s="1"/>
  <c r="T2003"/>
  <c r="S2003" s="1"/>
  <c r="T2002"/>
  <c r="S2002" s="1"/>
  <c r="T2001"/>
  <c r="S2001" s="1"/>
  <c r="T2000"/>
  <c r="S2000" s="1"/>
  <c r="T1999"/>
  <c r="S1999" s="1"/>
  <c r="T1998"/>
  <c r="S1998" s="1"/>
  <c r="T1997"/>
  <c r="S1997" s="1"/>
  <c r="T1996"/>
  <c r="S1996" s="1"/>
  <c r="T1995"/>
  <c r="S1995" s="1"/>
  <c r="T1994"/>
  <c r="S1994" s="1"/>
  <c r="T1993"/>
  <c r="S1993" s="1"/>
  <c r="T1992"/>
  <c r="S1992" s="1"/>
  <c r="T1991"/>
  <c r="S1991" s="1"/>
  <c r="T1990"/>
  <c r="S1990" s="1"/>
  <c r="T1989"/>
  <c r="S1989" s="1"/>
  <c r="T1988"/>
  <c r="S1988" s="1"/>
  <c r="T1987"/>
  <c r="S1987" s="1"/>
  <c r="T1986"/>
  <c r="S1986" s="1"/>
  <c r="T1985"/>
  <c r="S1985" s="1"/>
  <c r="T1984"/>
  <c r="S1984" s="1"/>
  <c r="T1983"/>
  <c r="S1983" s="1"/>
  <c r="T1982"/>
  <c r="S1982" s="1"/>
  <c r="T1981"/>
  <c r="S1981" s="1"/>
  <c r="T1980"/>
  <c r="S1980" s="1"/>
  <c r="T1979"/>
  <c r="S1979" s="1"/>
  <c r="T1978"/>
  <c r="S1978" s="1"/>
  <c r="T1977"/>
  <c r="S1977" s="1"/>
  <c r="T1976"/>
  <c r="S1976" s="1"/>
  <c r="T1975"/>
  <c r="S1975" s="1"/>
  <c r="T1974"/>
  <c r="S1974" s="1"/>
  <c r="T1973"/>
  <c r="S1973" s="1"/>
  <c r="T1972"/>
  <c r="S1972" s="1"/>
  <c r="T1971"/>
  <c r="S1971" s="1"/>
  <c r="T1970"/>
  <c r="S1970" s="1"/>
  <c r="T1969"/>
  <c r="S1969" s="1"/>
  <c r="T1968"/>
  <c r="S1968" s="1"/>
  <c r="T1967"/>
  <c r="S1967" s="1"/>
  <c r="T1966"/>
  <c r="S1966" s="1"/>
  <c r="T1965"/>
  <c r="S1965" s="1"/>
  <c r="T1964"/>
  <c r="S1964" s="1"/>
  <c r="T1963"/>
  <c r="S1963" s="1"/>
  <c r="T1962"/>
  <c r="S1962" s="1"/>
  <c r="T1961"/>
  <c r="S1961" s="1"/>
  <c r="T1960"/>
  <c r="S1960" s="1"/>
  <c r="T1959"/>
  <c r="S1959" s="1"/>
  <c r="T1958"/>
  <c r="S1958" s="1"/>
  <c r="T1957"/>
  <c r="S1957" s="1"/>
  <c r="T1956"/>
  <c r="S1956" s="1"/>
  <c r="T1955"/>
  <c r="S1955" s="1"/>
  <c r="T1954"/>
  <c r="S1954" s="1"/>
  <c r="T1953"/>
  <c r="S1953" s="1"/>
  <c r="T1952"/>
  <c r="S1952" s="1"/>
  <c r="T1951"/>
  <c r="S1951" s="1"/>
  <c r="T1950"/>
  <c r="S1950" s="1"/>
  <c r="T1949"/>
  <c r="S1949" s="1"/>
  <c r="T1948"/>
  <c r="S1948" s="1"/>
  <c r="T1947"/>
  <c r="S1947" s="1"/>
  <c r="T1946"/>
  <c r="S1946" s="1"/>
  <c r="T1945"/>
  <c r="S1945" s="1"/>
  <c r="T1944"/>
  <c r="S1944" s="1"/>
  <c r="T1943"/>
  <c r="S1943" s="1"/>
  <c r="T1942"/>
  <c r="S1942" s="1"/>
  <c r="T1941"/>
  <c r="S1941" s="1"/>
  <c r="T1940"/>
  <c r="S1940" s="1"/>
  <c r="T1939"/>
  <c r="S1939" s="1"/>
  <c r="T1938"/>
  <c r="S1938" s="1"/>
  <c r="T1937"/>
  <c r="S1937" s="1"/>
  <c r="T1936"/>
  <c r="S1936" s="1"/>
  <c r="T1935"/>
  <c r="S1935" s="1"/>
  <c r="T1934"/>
  <c r="S1934" s="1"/>
  <c r="T1933"/>
  <c r="S1933" s="1"/>
  <c r="T1932"/>
  <c r="S1932" s="1"/>
  <c r="T1931"/>
  <c r="S1931" s="1"/>
  <c r="T1930"/>
  <c r="S1930" s="1"/>
  <c r="T1929"/>
  <c r="S1929" s="1"/>
  <c r="T1928"/>
  <c r="S1928" s="1"/>
  <c r="T1927"/>
  <c r="S1927" s="1"/>
  <c r="T1926"/>
  <c r="S1926" s="1"/>
  <c r="T1925"/>
  <c r="S1925" s="1"/>
  <c r="T1924"/>
  <c r="S1924" s="1"/>
  <c r="T1923"/>
  <c r="S1923" s="1"/>
  <c r="T1922"/>
  <c r="S1922" s="1"/>
  <c r="T1921"/>
  <c r="S1921" s="1"/>
  <c r="T1920"/>
  <c r="S1920" s="1"/>
  <c r="T1919"/>
  <c r="S1919" s="1"/>
  <c r="T1918"/>
  <c r="S1918" s="1"/>
  <c r="T1917"/>
  <c r="S1917" s="1"/>
  <c r="T1916"/>
  <c r="S1916" s="1"/>
  <c r="T1915"/>
  <c r="S1915" s="1"/>
  <c r="T1914"/>
  <c r="S1914" s="1"/>
  <c r="T1913"/>
  <c r="S1913" s="1"/>
  <c r="T1912"/>
  <c r="S1912" s="1"/>
  <c r="T1911"/>
  <c r="S1911" s="1"/>
  <c r="T1910"/>
  <c r="S1910" s="1"/>
  <c r="T1909"/>
  <c r="S1909" s="1"/>
  <c r="T1908"/>
  <c r="S1908" s="1"/>
  <c r="T1907"/>
  <c r="S1907" s="1"/>
  <c r="T1906"/>
  <c r="S1906" s="1"/>
  <c r="T1905"/>
  <c r="S1905" s="1"/>
  <c r="T1904"/>
  <c r="S1904" s="1"/>
  <c r="T1903"/>
  <c r="S1903" s="1"/>
  <c r="T1902"/>
  <c r="S1902" s="1"/>
  <c r="T1901"/>
  <c r="S1901" s="1"/>
  <c r="T1900"/>
  <c r="S1900" s="1"/>
  <c r="T1899"/>
  <c r="S1899" s="1"/>
  <c r="T1898"/>
  <c r="S1898" s="1"/>
  <c r="T1897"/>
  <c r="S1897" s="1"/>
  <c r="T1896"/>
  <c r="S1896" s="1"/>
  <c r="T1895"/>
  <c r="S1895" s="1"/>
  <c r="T1894"/>
  <c r="S1894" s="1"/>
  <c r="T1893"/>
  <c r="S1893" s="1"/>
  <c r="T1892"/>
  <c r="S1892" s="1"/>
  <c r="T1891"/>
  <c r="S1891" s="1"/>
  <c r="T1890"/>
  <c r="S1890" s="1"/>
  <c r="T1889"/>
  <c r="S1889" s="1"/>
  <c r="T1888"/>
  <c r="S1888" s="1"/>
  <c r="T1887"/>
  <c r="S1887" s="1"/>
  <c r="T1886"/>
  <c r="S1886" s="1"/>
  <c r="T1885"/>
  <c r="S1885" s="1"/>
  <c r="T1884"/>
  <c r="S1884" s="1"/>
  <c r="T1883"/>
  <c r="S1883" s="1"/>
  <c r="T1882"/>
  <c r="S1882" s="1"/>
  <c r="T1881"/>
  <c r="S1881" s="1"/>
  <c r="T1880"/>
  <c r="S1880" s="1"/>
  <c r="T1879"/>
  <c r="S1879" s="1"/>
  <c r="T1878"/>
  <c r="S1878" s="1"/>
  <c r="T1877"/>
  <c r="S1877" s="1"/>
  <c r="T1876"/>
  <c r="S1876" s="1"/>
  <c r="T1875"/>
  <c r="S1875" s="1"/>
  <c r="T1874"/>
  <c r="S1874" s="1"/>
  <c r="T1873"/>
  <c r="S1873" s="1"/>
  <c r="T1872"/>
  <c r="S1872" s="1"/>
  <c r="T1871"/>
  <c r="S1871" s="1"/>
  <c r="T1870"/>
  <c r="S1870" s="1"/>
  <c r="T1869"/>
  <c r="S1869" s="1"/>
  <c r="T1868"/>
  <c r="S1868" s="1"/>
  <c r="T1867"/>
  <c r="S1867" s="1"/>
  <c r="T1866"/>
  <c r="S1866" s="1"/>
  <c r="T1865"/>
  <c r="S1865" s="1"/>
  <c r="T1864"/>
  <c r="S1864" s="1"/>
  <c r="T1863"/>
  <c r="S1863" s="1"/>
  <c r="T1862"/>
  <c r="S1862" s="1"/>
  <c r="T1861"/>
  <c r="S1861" s="1"/>
  <c r="T1860"/>
  <c r="S1860" s="1"/>
  <c r="T1859"/>
  <c r="S1859" s="1"/>
  <c r="T1858"/>
  <c r="S1858" s="1"/>
  <c r="T1857"/>
  <c r="S1857" s="1"/>
  <c r="T1856"/>
  <c r="S1856" s="1"/>
  <c r="T1855"/>
  <c r="S1855" s="1"/>
  <c r="T1854"/>
  <c r="S1854" s="1"/>
  <c r="T1853"/>
  <c r="S1853" s="1"/>
  <c r="T1852"/>
  <c r="S1852" s="1"/>
  <c r="T1851"/>
  <c r="S1851" s="1"/>
  <c r="T1850"/>
  <c r="S1850" s="1"/>
  <c r="T1849"/>
  <c r="S1849" s="1"/>
  <c r="T1848"/>
  <c r="S1848" s="1"/>
  <c r="T1847"/>
  <c r="S1847" s="1"/>
  <c r="T1846"/>
  <c r="S1846" s="1"/>
  <c r="T1845"/>
  <c r="S1845" s="1"/>
  <c r="T1844"/>
  <c r="S1844" s="1"/>
  <c r="T1843"/>
  <c r="S1843" s="1"/>
  <c r="T1842"/>
  <c r="S1842" s="1"/>
  <c r="T1841"/>
  <c r="S1841" s="1"/>
  <c r="T1840"/>
  <c r="S1840" s="1"/>
  <c r="T1839"/>
  <c r="S1839" s="1"/>
  <c r="T1838"/>
  <c r="S1838" s="1"/>
  <c r="T1837"/>
  <c r="S1837" s="1"/>
  <c r="T1836"/>
  <c r="S1836" s="1"/>
  <c r="T1835"/>
  <c r="S1835" s="1"/>
  <c r="T1834"/>
  <c r="S1834" s="1"/>
  <c r="T1833"/>
  <c r="S1833" s="1"/>
  <c r="T1832"/>
  <c r="S1832" s="1"/>
  <c r="T1831"/>
  <c r="S1831" s="1"/>
  <c r="T1830"/>
  <c r="S1830" s="1"/>
  <c r="T1829"/>
  <c r="S1829" s="1"/>
  <c r="T1828"/>
  <c r="S1828" s="1"/>
  <c r="T1827"/>
  <c r="S1827" s="1"/>
  <c r="T1826"/>
  <c r="S1826" s="1"/>
  <c r="T1825"/>
  <c r="S1825" s="1"/>
  <c r="T1824"/>
  <c r="S1824" s="1"/>
  <c r="T1823"/>
  <c r="S1823" s="1"/>
  <c r="T1822"/>
  <c r="S1822" s="1"/>
  <c r="T1821"/>
  <c r="S1821" s="1"/>
  <c r="T1820"/>
  <c r="S1820" s="1"/>
  <c r="T1819"/>
  <c r="S1819" s="1"/>
  <c r="T1818"/>
  <c r="S1818" s="1"/>
  <c r="T1817"/>
  <c r="S1817" s="1"/>
  <c r="T1816"/>
  <c r="S1816" s="1"/>
  <c r="T1815"/>
  <c r="S1815" s="1"/>
  <c r="T1814"/>
  <c r="S1814" s="1"/>
  <c r="T1813"/>
  <c r="S1813" s="1"/>
  <c r="T1812"/>
  <c r="S1812" s="1"/>
  <c r="T1811"/>
  <c r="S1811" s="1"/>
  <c r="T1810"/>
  <c r="S1810" s="1"/>
  <c r="T1809"/>
  <c r="S1809" s="1"/>
  <c r="T1808"/>
  <c r="S1808" s="1"/>
  <c r="T1807"/>
  <c r="S1807" s="1"/>
  <c r="T1806"/>
  <c r="S1806" s="1"/>
  <c r="T1805"/>
  <c r="S1805" s="1"/>
  <c r="T1804"/>
  <c r="S1804" s="1"/>
  <c r="T1803"/>
  <c r="S1803" s="1"/>
  <c r="T1802"/>
  <c r="S1802" s="1"/>
  <c r="T1801"/>
  <c r="S1801" s="1"/>
  <c r="T1800"/>
  <c r="S1800" s="1"/>
  <c r="T1799"/>
  <c r="S1799" s="1"/>
  <c r="T1798"/>
  <c r="S1798" s="1"/>
  <c r="T1797"/>
  <c r="S1797" s="1"/>
  <c r="T1796"/>
  <c r="S1796" s="1"/>
  <c r="T1795"/>
  <c r="S1795" s="1"/>
  <c r="T1794"/>
  <c r="S1794" s="1"/>
  <c r="T1793"/>
  <c r="S1793" s="1"/>
  <c r="T1792"/>
  <c r="S1792"/>
  <c r="T1791"/>
  <c r="S1791" s="1"/>
  <c r="T1790"/>
  <c r="S1790" s="1"/>
  <c r="T1789"/>
  <c r="S1789" s="1"/>
  <c r="T1788"/>
  <c r="S1788" s="1"/>
  <c r="T1787"/>
  <c r="S1787" s="1"/>
  <c r="T1786"/>
  <c r="S1786" s="1"/>
  <c r="T1785"/>
  <c r="S1785" s="1"/>
  <c r="T1784"/>
  <c r="S1784" s="1"/>
  <c r="T1783"/>
  <c r="S1783" s="1"/>
  <c r="T1782"/>
  <c r="S1782" s="1"/>
  <c r="T1781"/>
  <c r="S1781" s="1"/>
  <c r="T1780"/>
  <c r="S1780" s="1"/>
  <c r="T1779"/>
  <c r="S1779" s="1"/>
  <c r="T1778"/>
  <c r="S1778" s="1"/>
  <c r="T1777"/>
  <c r="S1777" s="1"/>
  <c r="T1776"/>
  <c r="S1776" s="1"/>
  <c r="T1775"/>
  <c r="S1775" s="1"/>
  <c r="T1774"/>
  <c r="S1774" s="1"/>
  <c r="T1773"/>
  <c r="S1773" s="1"/>
  <c r="T1772"/>
  <c r="S1772" s="1"/>
  <c r="T1771"/>
  <c r="S1771" s="1"/>
  <c r="T1770"/>
  <c r="S1770" s="1"/>
  <c r="T1769"/>
  <c r="S1769" s="1"/>
  <c r="T1768"/>
  <c r="S1768" s="1"/>
  <c r="T1767"/>
  <c r="S1767" s="1"/>
  <c r="T1766"/>
  <c r="S1766" s="1"/>
  <c r="T1765"/>
  <c r="S1765" s="1"/>
  <c r="T1764"/>
  <c r="S1764" s="1"/>
  <c r="T1763"/>
  <c r="S1763" s="1"/>
  <c r="T1762"/>
  <c r="S1762" s="1"/>
  <c r="T1761"/>
  <c r="S1761" s="1"/>
  <c r="T1760"/>
  <c r="S1760" s="1"/>
  <c r="T1759"/>
  <c r="S1759" s="1"/>
  <c r="T1758"/>
  <c r="S1758" s="1"/>
  <c r="T1757"/>
  <c r="S1757" s="1"/>
  <c r="T1756"/>
  <c r="S1756" s="1"/>
  <c r="T1755"/>
  <c r="S1755" s="1"/>
  <c r="T1754"/>
  <c r="S1754" s="1"/>
  <c r="T1753"/>
  <c r="S1753" s="1"/>
  <c r="T1752"/>
  <c r="S1752" s="1"/>
  <c r="T1751"/>
  <c r="S1751" s="1"/>
  <c r="T1750"/>
  <c r="S1750" s="1"/>
  <c r="T1749"/>
  <c r="S1749" s="1"/>
  <c r="T1748"/>
  <c r="S1748" s="1"/>
  <c r="T1747"/>
  <c r="S1747" s="1"/>
  <c r="T1746"/>
  <c r="S1746" s="1"/>
  <c r="T1745"/>
  <c r="S1745" s="1"/>
  <c r="T1744"/>
  <c r="S1744" s="1"/>
  <c r="T1743"/>
  <c r="S1743" s="1"/>
  <c r="T1742"/>
  <c r="S1742" s="1"/>
  <c r="T1741"/>
  <c r="S1741" s="1"/>
  <c r="T1740"/>
  <c r="S1740" s="1"/>
  <c r="T1739"/>
  <c r="S1739" s="1"/>
  <c r="T1738"/>
  <c r="S1738" s="1"/>
  <c r="T1737"/>
  <c r="S1737" s="1"/>
  <c r="T1736"/>
  <c r="S1736" s="1"/>
  <c r="T1735"/>
  <c r="S1735" s="1"/>
  <c r="T1734"/>
  <c r="S1734" s="1"/>
  <c r="T1733"/>
  <c r="S1733" s="1"/>
  <c r="T1732"/>
  <c r="S1732" s="1"/>
  <c r="T1731"/>
  <c r="S1731" s="1"/>
  <c r="T1730"/>
  <c r="S1730" s="1"/>
  <c r="T1729"/>
  <c r="S1729" s="1"/>
  <c r="T1728"/>
  <c r="S1728" s="1"/>
  <c r="T1727"/>
  <c r="S1727" s="1"/>
  <c r="T1726"/>
  <c r="S1726" s="1"/>
  <c r="T1725"/>
  <c r="S1725" s="1"/>
  <c r="T1724"/>
  <c r="S1724" s="1"/>
  <c r="T1723"/>
  <c r="S1723" s="1"/>
  <c r="T1722"/>
  <c r="S1722" s="1"/>
  <c r="T1721"/>
  <c r="S1721" s="1"/>
  <c r="T1720"/>
  <c r="S1720" s="1"/>
  <c r="T1719"/>
  <c r="S1719" s="1"/>
  <c r="T1718"/>
  <c r="S1718" s="1"/>
  <c r="T1717"/>
  <c r="S1717" s="1"/>
  <c r="T1716"/>
  <c r="S1716" s="1"/>
  <c r="T1715"/>
  <c r="S1715" s="1"/>
  <c r="T1714"/>
  <c r="S1714" s="1"/>
  <c r="T1713"/>
  <c r="S1713" s="1"/>
  <c r="T1712"/>
  <c r="S1712" s="1"/>
  <c r="T1711"/>
  <c r="S1711" s="1"/>
  <c r="T1710"/>
  <c r="S1710" s="1"/>
  <c r="T1709"/>
  <c r="S1709" s="1"/>
  <c r="T1708"/>
  <c r="S1708" s="1"/>
  <c r="T1707"/>
  <c r="S1707" s="1"/>
  <c r="T1706"/>
  <c r="S1706" s="1"/>
  <c r="T1705"/>
  <c r="S1705" s="1"/>
  <c r="T1704"/>
  <c r="S1704" s="1"/>
  <c r="T1703"/>
  <c r="S1703" s="1"/>
  <c r="T1702"/>
  <c r="S1702" s="1"/>
  <c r="T1701"/>
  <c r="S1701" s="1"/>
  <c r="T1700"/>
  <c r="S1700" s="1"/>
  <c r="T1699"/>
  <c r="S1699" s="1"/>
  <c r="T1698"/>
  <c r="S1698" s="1"/>
  <c r="T1697"/>
  <c r="S1697" s="1"/>
  <c r="T1696"/>
  <c r="S1696" s="1"/>
  <c r="T1695"/>
  <c r="S1695" s="1"/>
  <c r="T1694"/>
  <c r="S1694" s="1"/>
  <c r="T1693"/>
  <c r="S1693" s="1"/>
  <c r="T1692"/>
  <c r="S1692" s="1"/>
  <c r="T1691"/>
  <c r="S1691" s="1"/>
  <c r="T1690"/>
  <c r="S1690" s="1"/>
  <c r="T1689"/>
  <c r="S1689" s="1"/>
  <c r="T1688"/>
  <c r="S1688" s="1"/>
  <c r="T1687"/>
  <c r="S1687" s="1"/>
  <c r="T1686"/>
  <c r="S1686" s="1"/>
  <c r="T1685"/>
  <c r="S1685" s="1"/>
  <c r="T1684"/>
  <c r="S1684" s="1"/>
  <c r="T1683"/>
  <c r="S1683" s="1"/>
  <c r="T1682"/>
  <c r="S1682" s="1"/>
  <c r="T1681"/>
  <c r="S1681" s="1"/>
  <c r="T1680"/>
  <c r="S1680" s="1"/>
  <c r="T1679"/>
  <c r="S1679" s="1"/>
  <c r="T1678"/>
  <c r="S1678" s="1"/>
  <c r="T1677"/>
  <c r="S1677" s="1"/>
  <c r="T1676"/>
  <c r="S1676" s="1"/>
  <c r="T1675"/>
  <c r="S1675" s="1"/>
  <c r="T1674"/>
  <c r="S1674" s="1"/>
  <c r="T1673"/>
  <c r="S1673" s="1"/>
  <c r="T1672"/>
  <c r="S1672" s="1"/>
  <c r="T1671"/>
  <c r="S1671" s="1"/>
  <c r="T1670"/>
  <c r="S1670" s="1"/>
  <c r="T1669"/>
  <c r="S1669" s="1"/>
  <c r="T1668"/>
  <c r="S1668" s="1"/>
  <c r="T1667"/>
  <c r="S1667" s="1"/>
  <c r="T1666"/>
  <c r="S1666" s="1"/>
  <c r="T1665"/>
  <c r="S1665" s="1"/>
  <c r="T1664"/>
  <c r="S1664" s="1"/>
  <c r="T1663"/>
  <c r="S1663" s="1"/>
  <c r="T1662"/>
  <c r="S1662" s="1"/>
  <c r="T1661"/>
  <c r="S1661" s="1"/>
  <c r="T1660"/>
  <c r="S1660" s="1"/>
  <c r="T1659"/>
  <c r="S1659" s="1"/>
  <c r="T1658"/>
  <c r="S1658" s="1"/>
  <c r="T1657"/>
  <c r="S1657" s="1"/>
  <c r="T1656"/>
  <c r="S1656" s="1"/>
  <c r="T1655"/>
  <c r="S1655" s="1"/>
  <c r="T1654"/>
  <c r="S1654" s="1"/>
  <c r="T1653"/>
  <c r="S1653" s="1"/>
  <c r="T1652"/>
  <c r="S1652" s="1"/>
  <c r="T1651"/>
  <c r="S1651" s="1"/>
  <c r="T1650"/>
  <c r="S1650" s="1"/>
  <c r="T1649"/>
  <c r="S1649" s="1"/>
  <c r="T1648"/>
  <c r="S1648" s="1"/>
  <c r="T1647"/>
  <c r="S1647" s="1"/>
  <c r="T1646"/>
  <c r="S1646" s="1"/>
  <c r="T1645"/>
  <c r="S1645" s="1"/>
  <c r="T1644"/>
  <c r="S1644" s="1"/>
  <c r="T1643"/>
  <c r="S1643" s="1"/>
  <c r="T1642"/>
  <c r="S1642" s="1"/>
  <c r="T1641"/>
  <c r="S1641" s="1"/>
  <c r="T1640"/>
  <c r="S1640" s="1"/>
  <c r="T1639"/>
  <c r="S1639" s="1"/>
  <c r="T1638"/>
  <c r="S1638" s="1"/>
  <c r="T1637"/>
  <c r="S1637" s="1"/>
  <c r="T1636"/>
  <c r="S1636" s="1"/>
  <c r="T1635"/>
  <c r="S1635" s="1"/>
  <c r="T1634"/>
  <c r="S1634" s="1"/>
  <c r="T1633"/>
  <c r="S1633" s="1"/>
  <c r="T1632"/>
  <c r="S1632" s="1"/>
  <c r="T1631"/>
  <c r="S1631" s="1"/>
  <c r="T1630"/>
  <c r="S1630" s="1"/>
  <c r="T1629"/>
  <c r="S1629" s="1"/>
  <c r="T1628"/>
  <c r="S1628" s="1"/>
  <c r="T1627"/>
  <c r="S1627" s="1"/>
  <c r="T1626"/>
  <c r="S1626" s="1"/>
  <c r="T1625"/>
  <c r="S1625" s="1"/>
  <c r="T1624"/>
  <c r="S1624" s="1"/>
  <c r="T1623"/>
  <c r="S1623" s="1"/>
  <c r="T1622"/>
  <c r="S1622" s="1"/>
  <c r="T1621"/>
  <c r="S1621" s="1"/>
  <c r="T1620"/>
  <c r="S1620" s="1"/>
  <c r="T1619"/>
  <c r="S1619" s="1"/>
  <c r="T1618"/>
  <c r="S1618" s="1"/>
  <c r="T1617"/>
  <c r="S1617" s="1"/>
  <c r="T1616"/>
  <c r="S1616" s="1"/>
  <c r="T1615"/>
  <c r="S1615" s="1"/>
  <c r="T1614"/>
  <c r="S1614" s="1"/>
  <c r="T1613"/>
  <c r="S1613" s="1"/>
  <c r="T1612"/>
  <c r="S1612" s="1"/>
  <c r="T1611"/>
  <c r="S1611" s="1"/>
  <c r="T1610"/>
  <c r="S1610" s="1"/>
  <c r="T1609"/>
  <c r="S1609" s="1"/>
  <c r="T1608"/>
  <c r="S1608" s="1"/>
  <c r="T1607"/>
  <c r="S1607" s="1"/>
  <c r="T1606"/>
  <c r="S1606" s="1"/>
  <c r="T1605"/>
  <c r="S1605" s="1"/>
  <c r="T1604"/>
  <c r="S1604" s="1"/>
  <c r="T1603"/>
  <c r="S1603" s="1"/>
  <c r="T1602"/>
  <c r="S1602" s="1"/>
  <c r="T1601"/>
  <c r="S1601" s="1"/>
  <c r="T1600"/>
  <c r="S1600" s="1"/>
  <c r="T1599"/>
  <c r="S1599" s="1"/>
  <c r="T1598"/>
  <c r="S1598" s="1"/>
  <c r="T1597"/>
  <c r="S1597" s="1"/>
  <c r="T1596"/>
  <c r="S1596" s="1"/>
  <c r="T1595"/>
  <c r="S1595" s="1"/>
  <c r="T1594"/>
  <c r="S1594" s="1"/>
  <c r="T1593"/>
  <c r="S1593" s="1"/>
  <c r="T1592"/>
  <c r="S1592" s="1"/>
  <c r="T1591"/>
  <c r="S1591" s="1"/>
  <c r="T1590"/>
  <c r="S1590" s="1"/>
  <c r="T1589"/>
  <c r="S1589" s="1"/>
  <c r="T1588"/>
  <c r="S1588" s="1"/>
  <c r="T1587"/>
  <c r="S1587" s="1"/>
  <c r="T1586"/>
  <c r="S1586" s="1"/>
  <c r="T1585"/>
  <c r="S1585" s="1"/>
  <c r="T1584"/>
  <c r="S1584" s="1"/>
  <c r="T1583"/>
  <c r="S1583" s="1"/>
  <c r="T1582"/>
  <c r="S1582" s="1"/>
  <c r="T1581"/>
  <c r="S1581" s="1"/>
  <c r="T1580"/>
  <c r="S1580" s="1"/>
  <c r="T1579"/>
  <c r="S1579" s="1"/>
  <c r="T1578"/>
  <c r="S1578" s="1"/>
  <c r="T1577"/>
  <c r="S1577" s="1"/>
  <c r="T1576"/>
  <c r="S1576" s="1"/>
  <c r="T1575"/>
  <c r="S1575" s="1"/>
  <c r="T1574"/>
  <c r="S1574" s="1"/>
  <c r="T1573"/>
  <c r="S1573" s="1"/>
  <c r="T1572"/>
  <c r="S1572" s="1"/>
  <c r="T1571"/>
  <c r="S1571" s="1"/>
  <c r="T1570"/>
  <c r="S1570" s="1"/>
  <c r="T1569"/>
  <c r="S1569" s="1"/>
  <c r="T1568"/>
  <c r="S1568" s="1"/>
  <c r="T1567"/>
  <c r="S1567" s="1"/>
  <c r="T1566"/>
  <c r="S1566" s="1"/>
  <c r="T1565"/>
  <c r="S1565" s="1"/>
  <c r="T1564"/>
  <c r="S1564" s="1"/>
  <c r="T1563"/>
  <c r="S1563" s="1"/>
  <c r="T1562"/>
  <c r="S1562" s="1"/>
  <c r="T1561"/>
  <c r="S1561" s="1"/>
  <c r="T1560"/>
  <c r="S1560" s="1"/>
  <c r="T1559"/>
  <c r="S1559" s="1"/>
  <c r="T1558"/>
  <c r="S1558" s="1"/>
  <c r="T1557"/>
  <c r="S1557" s="1"/>
  <c r="T1556"/>
  <c r="S1556" s="1"/>
  <c r="T1555"/>
  <c r="S1555" s="1"/>
  <c r="T1554"/>
  <c r="S1554" s="1"/>
  <c r="T1553"/>
  <c r="S1553" s="1"/>
  <c r="T1552"/>
  <c r="S1552" s="1"/>
  <c r="T1551"/>
  <c r="S1551" s="1"/>
  <c r="T1550"/>
  <c r="S1550" s="1"/>
  <c r="T1549"/>
  <c r="S1549" s="1"/>
  <c r="T1548"/>
  <c r="S1548" s="1"/>
  <c r="T1547"/>
  <c r="S1547" s="1"/>
  <c r="T1546"/>
  <c r="S1546" s="1"/>
  <c r="T1545"/>
  <c r="S1545" s="1"/>
  <c r="T1544"/>
  <c r="S1544" s="1"/>
  <c r="T1543"/>
  <c r="S1543" s="1"/>
  <c r="T1542"/>
  <c r="S1542" s="1"/>
  <c r="T1541"/>
  <c r="S1541" s="1"/>
  <c r="T1540"/>
  <c r="S1540" s="1"/>
  <c r="T1539"/>
  <c r="S1539" s="1"/>
  <c r="T1538"/>
  <c r="S1538" s="1"/>
  <c r="T1537"/>
  <c r="S1537" s="1"/>
  <c r="T1536"/>
  <c r="S1536" s="1"/>
  <c r="T1535"/>
  <c r="S1535" s="1"/>
  <c r="T1534"/>
  <c r="S1534" s="1"/>
  <c r="T1533"/>
  <c r="S1533" s="1"/>
  <c r="T1532"/>
  <c r="S1532" s="1"/>
  <c r="T1531"/>
  <c r="S1531" s="1"/>
  <c r="T1530"/>
  <c r="S1530" s="1"/>
  <c r="T1529"/>
  <c r="S1529" s="1"/>
  <c r="T1528"/>
  <c r="S1528" s="1"/>
  <c r="T1527"/>
  <c r="S1527" s="1"/>
  <c r="T1526"/>
  <c r="S1526" s="1"/>
  <c r="T1525"/>
  <c r="S1525" s="1"/>
  <c r="T1524"/>
  <c r="S1524" s="1"/>
  <c r="T1523"/>
  <c r="S1523" s="1"/>
  <c r="T1522"/>
  <c r="S1522" s="1"/>
  <c r="T1521"/>
  <c r="S1521" s="1"/>
  <c r="T1520"/>
  <c r="S1520" s="1"/>
  <c r="T1519"/>
  <c r="S1519" s="1"/>
  <c r="T1518"/>
  <c r="S1518" s="1"/>
  <c r="T1517"/>
  <c r="S1517" s="1"/>
  <c r="T1516"/>
  <c r="S1516" s="1"/>
  <c r="T1515"/>
  <c r="S1515" s="1"/>
  <c r="T1514"/>
  <c r="S1514" s="1"/>
  <c r="T1513"/>
  <c r="S1513" s="1"/>
  <c r="T1512"/>
  <c r="S1512" s="1"/>
  <c r="T1511"/>
  <c r="S1511" s="1"/>
  <c r="T1510"/>
  <c r="S1510" s="1"/>
  <c r="T1509"/>
  <c r="S1509" s="1"/>
  <c r="T1508"/>
  <c r="S1508" s="1"/>
  <c r="T1507"/>
  <c r="S1507" s="1"/>
  <c r="T1506"/>
  <c r="S1506" s="1"/>
  <c r="T1505"/>
  <c r="S1505" s="1"/>
  <c r="T1504"/>
  <c r="S1504" s="1"/>
  <c r="T1503"/>
  <c r="S1503" s="1"/>
  <c r="T1502"/>
  <c r="S1502" s="1"/>
  <c r="T1501"/>
  <c r="S1501" s="1"/>
  <c r="T1500"/>
  <c r="S1500" s="1"/>
  <c r="T1499"/>
  <c r="S1499" s="1"/>
  <c r="T1498"/>
  <c r="S1498" s="1"/>
  <c r="T1497"/>
  <c r="S1497" s="1"/>
  <c r="T1496"/>
  <c r="S1496" s="1"/>
  <c r="T1495"/>
  <c r="S1495" s="1"/>
  <c r="T1494"/>
  <c r="S1494" s="1"/>
  <c r="T1493"/>
  <c r="S1493" s="1"/>
  <c r="T1492"/>
  <c r="S1492" s="1"/>
  <c r="T1491"/>
  <c r="S1491" s="1"/>
  <c r="T1490"/>
  <c r="S1490" s="1"/>
  <c r="T1489"/>
  <c r="S1489" s="1"/>
  <c r="T1488"/>
  <c r="S1488" s="1"/>
  <c r="T1487"/>
  <c r="S1487" s="1"/>
  <c r="T1486"/>
  <c r="S1486" s="1"/>
  <c r="T1485"/>
  <c r="S1485" s="1"/>
  <c r="T1484"/>
  <c r="S1484" s="1"/>
  <c r="T1483"/>
  <c r="S1483" s="1"/>
  <c r="T1482"/>
  <c r="S1482" s="1"/>
  <c r="T1481"/>
  <c r="S1481" s="1"/>
  <c r="T1480"/>
  <c r="S1480" s="1"/>
  <c r="T1479"/>
  <c r="S1479" s="1"/>
  <c r="T1478"/>
  <c r="S1478" s="1"/>
  <c r="T1477"/>
  <c r="S1477" s="1"/>
  <c r="T1476"/>
  <c r="S1476" s="1"/>
  <c r="T1475"/>
  <c r="S1475" s="1"/>
  <c r="T1474"/>
  <c r="S1474" s="1"/>
  <c r="T1473"/>
  <c r="S1473" s="1"/>
  <c r="T1472"/>
  <c r="S1472" s="1"/>
  <c r="T1471"/>
  <c r="S1471" s="1"/>
  <c r="T1470"/>
  <c r="S1470" s="1"/>
  <c r="T1469"/>
  <c r="S1469" s="1"/>
  <c r="T1468"/>
  <c r="S1468" s="1"/>
  <c r="T1467"/>
  <c r="S1467" s="1"/>
  <c r="T1466"/>
  <c r="S1466" s="1"/>
  <c r="T1465"/>
  <c r="S1465" s="1"/>
  <c r="T1464"/>
  <c r="S1464" s="1"/>
  <c r="T1463"/>
  <c r="S1463" s="1"/>
  <c r="T1462"/>
  <c r="S1462" s="1"/>
  <c r="T1461"/>
  <c r="S1461" s="1"/>
  <c r="T1460"/>
  <c r="S1460" s="1"/>
  <c r="T1459"/>
  <c r="S1459" s="1"/>
  <c r="T1458"/>
  <c r="S1458" s="1"/>
  <c r="T1457"/>
  <c r="S1457" s="1"/>
  <c r="T1456"/>
  <c r="S1456" s="1"/>
  <c r="T1455"/>
  <c r="S1455" s="1"/>
  <c r="T1454"/>
  <c r="S1454" s="1"/>
  <c r="T1453"/>
  <c r="S1453" s="1"/>
  <c r="T1452"/>
  <c r="S1452" s="1"/>
  <c r="T1451"/>
  <c r="S1451" s="1"/>
  <c r="T1450"/>
  <c r="S1450" s="1"/>
  <c r="T1449"/>
  <c r="S1449" s="1"/>
  <c r="T1448"/>
  <c r="S1448" s="1"/>
  <c r="T1447"/>
  <c r="S1447" s="1"/>
  <c r="T1446"/>
  <c r="S1446" s="1"/>
  <c r="T1445"/>
  <c r="S1445" s="1"/>
  <c r="T1444"/>
  <c r="S1444" s="1"/>
  <c r="T1443"/>
  <c r="S1443" s="1"/>
  <c r="T1442"/>
  <c r="S1442" s="1"/>
  <c r="T1441"/>
  <c r="S1441" s="1"/>
  <c r="T1440"/>
  <c r="S1440" s="1"/>
  <c r="T1439"/>
  <c r="S1439" s="1"/>
  <c r="T1438"/>
  <c r="S1438" s="1"/>
  <c r="T1437"/>
  <c r="S1437" s="1"/>
  <c r="T1436"/>
  <c r="S1436" s="1"/>
  <c r="T1435"/>
  <c r="S1435" s="1"/>
  <c r="T1434"/>
  <c r="S1434" s="1"/>
  <c r="T1433"/>
  <c r="S1433" s="1"/>
  <c r="T1432"/>
  <c r="S1432" s="1"/>
  <c r="T1431"/>
  <c r="S1431" s="1"/>
  <c r="T1430"/>
  <c r="S1430" s="1"/>
  <c r="T1429"/>
  <c r="S1429" s="1"/>
  <c r="T1428"/>
  <c r="S1428" s="1"/>
  <c r="T1427"/>
  <c r="S1427" s="1"/>
  <c r="T1426"/>
  <c r="S1426" s="1"/>
  <c r="T1425"/>
  <c r="S1425" s="1"/>
  <c r="T1424"/>
  <c r="S1424" s="1"/>
  <c r="T1423"/>
  <c r="S1423" s="1"/>
  <c r="T1422"/>
  <c r="S1422" s="1"/>
  <c r="T1421"/>
  <c r="S1421" s="1"/>
  <c r="T1420"/>
  <c r="S1420" s="1"/>
  <c r="T1419"/>
  <c r="S1419" s="1"/>
  <c r="T1418"/>
  <c r="S1418" s="1"/>
  <c r="T1417"/>
  <c r="S1417" s="1"/>
  <c r="T1416"/>
  <c r="S1416" s="1"/>
  <c r="T1415"/>
  <c r="S1415" s="1"/>
  <c r="T1414"/>
  <c r="S1414" s="1"/>
  <c r="T1413"/>
  <c r="S1413" s="1"/>
  <c r="T1412"/>
  <c r="S1412" s="1"/>
  <c r="T1411"/>
  <c r="S1411" s="1"/>
  <c r="T1410"/>
  <c r="S1410" s="1"/>
  <c r="T1409"/>
  <c r="S1409" s="1"/>
  <c r="T1408"/>
  <c r="S1408" s="1"/>
  <c r="T1407"/>
  <c r="S1407" s="1"/>
  <c r="T1406"/>
  <c r="S1406" s="1"/>
  <c r="T1405"/>
  <c r="S1405" s="1"/>
  <c r="T1404"/>
  <c r="S1404" s="1"/>
  <c r="T1403"/>
  <c r="S1403" s="1"/>
  <c r="T1402"/>
  <c r="S1402" s="1"/>
  <c r="T1401"/>
  <c r="S1401" s="1"/>
  <c r="T1400"/>
  <c r="S1400" s="1"/>
  <c r="T1399"/>
  <c r="S1399" s="1"/>
  <c r="T1398"/>
  <c r="S1398" s="1"/>
  <c r="T1397"/>
  <c r="S1397" s="1"/>
  <c r="T1396"/>
  <c r="S1396" s="1"/>
  <c r="T1395"/>
  <c r="S1395" s="1"/>
  <c r="T1394"/>
  <c r="S1394" s="1"/>
  <c r="T1393"/>
  <c r="S1393" s="1"/>
  <c r="T1392"/>
  <c r="S1392" s="1"/>
  <c r="T1391"/>
  <c r="S1391" s="1"/>
  <c r="T1390"/>
  <c r="S1390" s="1"/>
  <c r="T1389"/>
  <c r="S1389" s="1"/>
  <c r="T1388"/>
  <c r="S1388" s="1"/>
  <c r="T1387"/>
  <c r="S1387" s="1"/>
  <c r="T1386"/>
  <c r="S1386" s="1"/>
  <c r="T1385"/>
  <c r="S1385" s="1"/>
  <c r="T1384"/>
  <c r="S1384" s="1"/>
  <c r="T1383"/>
  <c r="S1383" s="1"/>
  <c r="T1382"/>
  <c r="S1382" s="1"/>
  <c r="T1381"/>
  <c r="S1381" s="1"/>
  <c r="T1380"/>
  <c r="S1380" s="1"/>
  <c r="T1379"/>
  <c r="S1379" s="1"/>
  <c r="T1378"/>
  <c r="S1378" s="1"/>
  <c r="T1377"/>
  <c r="S1377" s="1"/>
  <c r="T1376"/>
  <c r="S1376" s="1"/>
  <c r="T1375"/>
  <c r="S1375" s="1"/>
  <c r="T1374"/>
  <c r="S1374" s="1"/>
  <c r="T1373"/>
  <c r="S1373" s="1"/>
  <c r="T1372"/>
  <c r="S1372" s="1"/>
  <c r="T1371"/>
  <c r="S1371" s="1"/>
  <c r="T1370"/>
  <c r="S1370" s="1"/>
  <c r="T1369"/>
  <c r="S1369" s="1"/>
  <c r="T1368"/>
  <c r="S1368" s="1"/>
  <c r="T1367"/>
  <c r="S1367" s="1"/>
  <c r="T1366"/>
  <c r="S1366" s="1"/>
  <c r="T1365"/>
  <c r="S1365" s="1"/>
  <c r="T1364"/>
  <c r="S1364" s="1"/>
  <c r="T1363"/>
  <c r="S1363" s="1"/>
  <c r="T1362"/>
  <c r="S1362" s="1"/>
  <c r="T1361"/>
  <c r="S1361" s="1"/>
  <c r="T1360"/>
  <c r="S1360" s="1"/>
  <c r="T1359"/>
  <c r="S1359" s="1"/>
  <c r="T1358"/>
  <c r="S1358" s="1"/>
  <c r="T1357"/>
  <c r="S1357" s="1"/>
  <c r="T1356"/>
  <c r="S1356" s="1"/>
  <c r="T1355"/>
  <c r="S1355" s="1"/>
  <c r="T1354"/>
  <c r="S1354" s="1"/>
  <c r="T1353"/>
  <c r="S1353" s="1"/>
  <c r="T1352"/>
  <c r="S1352" s="1"/>
  <c r="T1351"/>
  <c r="S1351" s="1"/>
  <c r="T1350"/>
  <c r="S1350" s="1"/>
  <c r="T1349"/>
  <c r="S1349" s="1"/>
  <c r="T1348"/>
  <c r="S1348" s="1"/>
  <c r="T1347"/>
  <c r="S1347" s="1"/>
  <c r="T1346"/>
  <c r="S1346" s="1"/>
  <c r="T1345"/>
  <c r="S1345" s="1"/>
  <c r="T1344"/>
  <c r="S1344" s="1"/>
  <c r="T1343"/>
  <c r="S1343" s="1"/>
  <c r="T1342"/>
  <c r="S1342" s="1"/>
  <c r="T1341"/>
  <c r="S1341" s="1"/>
  <c r="T1340"/>
  <c r="S1340" s="1"/>
  <c r="T1339"/>
  <c r="S1339" s="1"/>
  <c r="T1338"/>
  <c r="S1338" s="1"/>
  <c r="T1337"/>
  <c r="S1337" s="1"/>
  <c r="T1336"/>
  <c r="S1336" s="1"/>
  <c r="T1335"/>
  <c r="S1335" s="1"/>
  <c r="T1334"/>
  <c r="S1334" s="1"/>
  <c r="T1333"/>
  <c r="S1333" s="1"/>
  <c r="T1332"/>
  <c r="S1332" s="1"/>
  <c r="T1331"/>
  <c r="S1331" s="1"/>
  <c r="T1330"/>
  <c r="S1330" s="1"/>
  <c r="T1329"/>
  <c r="S1329" s="1"/>
  <c r="T1328"/>
  <c r="S1328" s="1"/>
  <c r="T1327"/>
  <c r="S1327" s="1"/>
  <c r="T1326"/>
  <c r="S1326" s="1"/>
  <c r="T1325"/>
  <c r="S1325" s="1"/>
  <c r="T1324"/>
  <c r="S1324" s="1"/>
  <c r="T1323"/>
  <c r="S1323" s="1"/>
  <c r="T1322"/>
  <c r="S1322" s="1"/>
  <c r="T1321"/>
  <c r="S1321" s="1"/>
  <c r="T1320"/>
  <c r="S1320" s="1"/>
  <c r="T1319"/>
  <c r="S1319" s="1"/>
  <c r="T1318"/>
  <c r="S1318" s="1"/>
  <c r="T1317"/>
  <c r="S1317" s="1"/>
  <c r="T1316"/>
  <c r="S1316" s="1"/>
  <c r="T1315"/>
  <c r="S1315" s="1"/>
  <c r="T1314"/>
  <c r="S1314" s="1"/>
  <c r="T1313"/>
  <c r="S1313" s="1"/>
  <c r="T1312"/>
  <c r="S1312" s="1"/>
  <c r="T1311"/>
  <c r="S1311" s="1"/>
  <c r="T1310"/>
  <c r="S1310" s="1"/>
  <c r="T1309"/>
  <c r="S1309" s="1"/>
  <c r="T1308"/>
  <c r="S1308" s="1"/>
  <c r="T1307"/>
  <c r="S1307" s="1"/>
  <c r="T1306"/>
  <c r="S1306" s="1"/>
  <c r="T1305"/>
  <c r="S1305" s="1"/>
  <c r="T1304"/>
  <c r="S1304" s="1"/>
  <c r="T1303"/>
  <c r="S1303" s="1"/>
  <c r="T1302"/>
  <c r="S1302" s="1"/>
  <c r="T1301"/>
  <c r="S1301" s="1"/>
  <c r="T1300"/>
  <c r="S1300" s="1"/>
  <c r="T1299"/>
  <c r="S1299" s="1"/>
  <c r="T1298"/>
  <c r="S1298" s="1"/>
  <c r="T1297"/>
  <c r="S1297" s="1"/>
  <c r="T1296"/>
  <c r="S1296" s="1"/>
  <c r="T1295"/>
  <c r="S1295" s="1"/>
  <c r="T1294"/>
  <c r="S1294" s="1"/>
  <c r="T1293"/>
  <c r="S1293" s="1"/>
  <c r="T1292"/>
  <c r="S1292" s="1"/>
  <c r="T1291"/>
  <c r="S1291" s="1"/>
  <c r="T1290"/>
  <c r="S1290" s="1"/>
  <c r="T1289"/>
  <c r="S1289" s="1"/>
  <c r="T1288"/>
  <c r="S1288" s="1"/>
  <c r="T1287"/>
  <c r="S1287" s="1"/>
  <c r="T1286"/>
  <c r="S1286" s="1"/>
  <c r="T1285"/>
  <c r="S1285" s="1"/>
  <c r="T1284"/>
  <c r="S1284" s="1"/>
  <c r="T1283"/>
  <c r="S1283" s="1"/>
  <c r="T1282"/>
  <c r="S1282" s="1"/>
  <c r="T1281"/>
  <c r="S1281" s="1"/>
  <c r="T1280"/>
  <c r="S1280" s="1"/>
  <c r="T1279"/>
  <c r="S1279" s="1"/>
  <c r="T1278"/>
  <c r="S1278" s="1"/>
  <c r="T1277"/>
  <c r="S1277" s="1"/>
  <c r="T1276"/>
  <c r="S1276" s="1"/>
  <c r="T1275"/>
  <c r="S1275" s="1"/>
  <c r="T1274"/>
  <c r="S1274" s="1"/>
  <c r="T1273"/>
  <c r="S1273" s="1"/>
  <c r="T1272"/>
  <c r="S1272" s="1"/>
  <c r="T1271"/>
  <c r="S1271" s="1"/>
  <c r="T1270"/>
  <c r="S1270" s="1"/>
  <c r="T1269"/>
  <c r="S1269" s="1"/>
  <c r="T1268"/>
  <c r="S1268" s="1"/>
  <c r="T1267"/>
  <c r="S1267" s="1"/>
  <c r="T1266"/>
  <c r="S1266" s="1"/>
  <c r="T1265"/>
  <c r="S1265" s="1"/>
  <c r="T1264"/>
  <c r="S1264" s="1"/>
  <c r="T1263"/>
  <c r="S1263" s="1"/>
  <c r="T1262"/>
  <c r="S1262" s="1"/>
  <c r="T1261"/>
  <c r="S1261" s="1"/>
  <c r="T1260"/>
  <c r="S1260" s="1"/>
  <c r="T1259"/>
  <c r="S1259" s="1"/>
  <c r="T1258"/>
  <c r="S1258" s="1"/>
  <c r="T1257"/>
  <c r="S1257" s="1"/>
  <c r="T1256"/>
  <c r="S1256" s="1"/>
  <c r="T1255"/>
  <c r="S1255" s="1"/>
  <c r="T1254"/>
  <c r="S1254" s="1"/>
  <c r="T1253"/>
  <c r="S1253" s="1"/>
  <c r="T1252"/>
  <c r="S1252" s="1"/>
  <c r="T1251"/>
  <c r="S1251" s="1"/>
  <c r="T1250"/>
  <c r="S1250" s="1"/>
  <c r="T1249"/>
  <c r="S1249" s="1"/>
  <c r="T1248"/>
  <c r="S1248" s="1"/>
  <c r="T1247"/>
  <c r="S1247" s="1"/>
  <c r="T1246"/>
  <c r="S1246" s="1"/>
  <c r="T1245"/>
  <c r="S1245" s="1"/>
  <c r="T1244"/>
  <c r="S1244" s="1"/>
  <c r="T1243"/>
  <c r="S1243" s="1"/>
  <c r="T1242"/>
  <c r="S1242" s="1"/>
  <c r="T1241"/>
  <c r="S1241" s="1"/>
  <c r="T1240"/>
  <c r="S1240" s="1"/>
  <c r="T1239"/>
  <c r="S1239" s="1"/>
  <c r="T1238"/>
  <c r="S1238" s="1"/>
  <c r="T1237"/>
  <c r="S1237" s="1"/>
  <c r="T1236"/>
  <c r="S1236" s="1"/>
  <c r="T1235"/>
  <c r="S1235" s="1"/>
  <c r="T1234"/>
  <c r="S1234" s="1"/>
  <c r="T1233"/>
  <c r="S1233" s="1"/>
  <c r="T1232"/>
  <c r="S1232" s="1"/>
  <c r="T1231"/>
  <c r="S1231" s="1"/>
  <c r="T1230"/>
  <c r="S1230" s="1"/>
  <c r="T1229"/>
  <c r="S1229" s="1"/>
  <c r="T1228"/>
  <c r="S1228" s="1"/>
  <c r="T1227"/>
  <c r="S1227" s="1"/>
  <c r="T1226"/>
  <c r="S1226" s="1"/>
  <c r="T1225"/>
  <c r="S1225" s="1"/>
  <c r="T1224"/>
  <c r="S1224" s="1"/>
  <c r="T1223"/>
  <c r="S1223" s="1"/>
  <c r="T1222"/>
  <c r="S1222" s="1"/>
  <c r="T1221"/>
  <c r="S1221" s="1"/>
  <c r="T1220"/>
  <c r="S1220" s="1"/>
  <c r="T1219"/>
  <c r="S1219" s="1"/>
  <c r="T1218"/>
  <c r="S1218" s="1"/>
  <c r="T1217"/>
  <c r="S1217" s="1"/>
  <c r="T1216"/>
  <c r="S1216" s="1"/>
  <c r="T1215"/>
  <c r="S1215" s="1"/>
  <c r="T1214"/>
  <c r="S1214" s="1"/>
  <c r="T1213"/>
  <c r="S1213" s="1"/>
  <c r="T1212"/>
  <c r="S1212" s="1"/>
  <c r="T1211"/>
  <c r="S1211" s="1"/>
  <c r="T1210"/>
  <c r="S1210" s="1"/>
  <c r="T1209"/>
  <c r="S1209" s="1"/>
  <c r="T1208"/>
  <c r="S1208" s="1"/>
  <c r="T1207"/>
  <c r="S1207" s="1"/>
  <c r="T1206"/>
  <c r="S1206" s="1"/>
  <c r="T1205"/>
  <c r="S1205" s="1"/>
  <c r="T1204"/>
  <c r="S1204" s="1"/>
  <c r="T1203"/>
  <c r="S1203" s="1"/>
  <c r="T1202"/>
  <c r="S1202" s="1"/>
  <c r="T1201"/>
  <c r="S1201" s="1"/>
  <c r="T1200"/>
  <c r="S1200" s="1"/>
  <c r="T1199"/>
  <c r="S1199" s="1"/>
  <c r="T1198"/>
  <c r="S1198" s="1"/>
  <c r="T1197"/>
  <c r="S1197" s="1"/>
  <c r="T1196"/>
  <c r="S1196" s="1"/>
  <c r="T1195"/>
  <c r="S1195" s="1"/>
  <c r="T1194"/>
  <c r="S1194" s="1"/>
  <c r="T1193"/>
  <c r="S1193" s="1"/>
  <c r="T1192"/>
  <c r="S1192" s="1"/>
  <c r="T1191"/>
  <c r="S1191" s="1"/>
  <c r="T1190"/>
  <c r="S1190" s="1"/>
  <c r="T1189"/>
  <c r="S1189" s="1"/>
  <c r="T1188"/>
  <c r="S1188" s="1"/>
  <c r="T1187"/>
  <c r="S1187" s="1"/>
  <c r="T1186"/>
  <c r="S1186" s="1"/>
  <c r="T1185"/>
  <c r="S1185" s="1"/>
  <c r="T1184"/>
  <c r="S1184" s="1"/>
  <c r="T1183"/>
  <c r="S1183" s="1"/>
  <c r="T1182"/>
  <c r="S1182" s="1"/>
  <c r="T1181"/>
  <c r="S1181" s="1"/>
  <c r="T1180"/>
  <c r="S1180" s="1"/>
  <c r="T1179"/>
  <c r="S1179" s="1"/>
  <c r="T1178"/>
  <c r="S1178" s="1"/>
  <c r="T1177"/>
  <c r="S1177" s="1"/>
  <c r="T1176"/>
  <c r="S1176" s="1"/>
  <c r="T1175"/>
  <c r="S1175" s="1"/>
  <c r="T1174"/>
  <c r="S1174" s="1"/>
  <c r="T1173"/>
  <c r="S1173" s="1"/>
  <c r="T1172"/>
  <c r="S1172" s="1"/>
  <c r="T1171"/>
  <c r="S1171" s="1"/>
  <c r="T1170"/>
  <c r="S1170" s="1"/>
  <c r="T1169"/>
  <c r="S1169" s="1"/>
  <c r="T1168"/>
  <c r="S1168" s="1"/>
  <c r="T1167"/>
  <c r="S1167" s="1"/>
  <c r="T1166"/>
  <c r="S1166" s="1"/>
  <c r="T1165"/>
  <c r="S1165" s="1"/>
  <c r="T1164"/>
  <c r="S1164" s="1"/>
  <c r="T1163"/>
  <c r="S1163" s="1"/>
  <c r="T1162"/>
  <c r="S1162" s="1"/>
  <c r="T1161"/>
  <c r="S1161" s="1"/>
  <c r="T1160"/>
  <c r="S1160" s="1"/>
  <c r="T1159"/>
  <c r="S1159" s="1"/>
  <c r="T1158"/>
  <c r="S1158" s="1"/>
  <c r="T1157"/>
  <c r="S1157" s="1"/>
  <c r="T1156"/>
  <c r="S1156" s="1"/>
  <c r="T1155"/>
  <c r="S1155" s="1"/>
  <c r="T1154"/>
  <c r="S1154" s="1"/>
  <c r="T1153"/>
  <c r="S1153" s="1"/>
  <c r="T1152"/>
  <c r="S1152" s="1"/>
  <c r="T1151"/>
  <c r="S1151" s="1"/>
  <c r="T1150"/>
  <c r="S1150" s="1"/>
  <c r="T1149"/>
  <c r="S1149" s="1"/>
  <c r="T1148"/>
  <c r="S1148" s="1"/>
  <c r="T1147"/>
  <c r="S1147" s="1"/>
  <c r="T1146"/>
  <c r="S1146" s="1"/>
  <c r="T1145"/>
  <c r="S1145" s="1"/>
  <c r="T1144"/>
  <c r="S1144" s="1"/>
  <c r="T1143"/>
  <c r="S1143" s="1"/>
  <c r="T1142"/>
  <c r="S1142" s="1"/>
  <c r="T1141"/>
  <c r="S1141" s="1"/>
  <c r="T1140"/>
  <c r="S1140" s="1"/>
  <c r="T1139"/>
  <c r="S1139" s="1"/>
  <c r="T1138"/>
  <c r="S1138" s="1"/>
  <c r="T1137"/>
  <c r="S1137" s="1"/>
  <c r="T1136"/>
  <c r="S1136" s="1"/>
  <c r="T1135"/>
  <c r="S1135" s="1"/>
  <c r="T1134"/>
  <c r="S1134" s="1"/>
  <c r="T1133"/>
  <c r="S1133" s="1"/>
  <c r="T1132"/>
  <c r="S1132" s="1"/>
  <c r="T1131"/>
  <c r="S1131" s="1"/>
  <c r="T1130"/>
  <c r="S1130" s="1"/>
  <c r="T1129"/>
  <c r="S1129" s="1"/>
  <c r="T1128"/>
  <c r="S1128" s="1"/>
  <c r="T1127"/>
  <c r="S1127" s="1"/>
  <c r="T1126"/>
  <c r="S1126" s="1"/>
  <c r="T1125"/>
  <c r="S1125" s="1"/>
  <c r="T1124"/>
  <c r="S1124" s="1"/>
  <c r="T1123"/>
  <c r="S1123" s="1"/>
  <c r="T1122"/>
  <c r="S1122" s="1"/>
  <c r="T1121"/>
  <c r="S1121" s="1"/>
  <c r="T1120"/>
  <c r="S1120" s="1"/>
  <c r="T1119"/>
  <c r="S1119" s="1"/>
  <c r="T1118"/>
  <c r="S1118" s="1"/>
  <c r="T1117"/>
  <c r="S1117" s="1"/>
  <c r="T1116"/>
  <c r="S1116" s="1"/>
  <c r="T1115"/>
  <c r="S1115" s="1"/>
  <c r="T1114"/>
  <c r="S1114" s="1"/>
  <c r="T1113"/>
  <c r="S1113" s="1"/>
  <c r="T1112"/>
  <c r="S1112" s="1"/>
  <c r="T1111"/>
  <c r="S1111" s="1"/>
  <c r="T1110"/>
  <c r="S1110" s="1"/>
  <c r="T1109"/>
  <c r="S1109" s="1"/>
  <c r="T1108"/>
  <c r="S1108" s="1"/>
  <c r="T1107"/>
  <c r="S1107" s="1"/>
  <c r="T1106"/>
  <c r="S1106" s="1"/>
  <c r="T1105"/>
  <c r="S1105" s="1"/>
  <c r="T1104"/>
  <c r="S1104" s="1"/>
  <c r="T1103"/>
  <c r="S1103" s="1"/>
  <c r="T1102"/>
  <c r="S1102" s="1"/>
  <c r="T1101"/>
  <c r="S1101" s="1"/>
  <c r="T1100"/>
  <c r="S1100" s="1"/>
  <c r="T1099"/>
  <c r="S1099" s="1"/>
  <c r="T1098"/>
  <c r="S1098" s="1"/>
  <c r="T1097"/>
  <c r="S1097" s="1"/>
  <c r="T1096"/>
  <c r="S1096" s="1"/>
  <c r="T1095"/>
  <c r="S1095" s="1"/>
  <c r="T1094"/>
  <c r="S1094" s="1"/>
  <c r="T1093"/>
  <c r="S1093" s="1"/>
  <c r="T1092"/>
  <c r="S1092" s="1"/>
  <c r="T1091"/>
  <c r="S1091" s="1"/>
  <c r="T1090"/>
  <c r="S1090" s="1"/>
  <c r="T1089"/>
  <c r="S1089" s="1"/>
  <c r="T1088"/>
  <c r="S1088" s="1"/>
  <c r="T1087"/>
  <c r="S1087" s="1"/>
  <c r="T1086"/>
  <c r="S1086" s="1"/>
  <c r="T1085"/>
  <c r="S1085" s="1"/>
  <c r="T1084"/>
  <c r="S1084" s="1"/>
  <c r="T1083"/>
  <c r="S1083" s="1"/>
  <c r="T1082"/>
  <c r="S1082" s="1"/>
  <c r="T1081"/>
  <c r="S1081" s="1"/>
  <c r="T1080"/>
  <c r="S1080" s="1"/>
  <c r="T1079"/>
  <c r="S1079" s="1"/>
  <c r="T1078"/>
  <c r="S1078" s="1"/>
  <c r="T1077"/>
  <c r="S1077" s="1"/>
  <c r="T1076"/>
  <c r="S1076" s="1"/>
  <c r="T1075"/>
  <c r="S1075" s="1"/>
  <c r="T1074"/>
  <c r="S1074" s="1"/>
  <c r="T1073"/>
  <c r="S1073" s="1"/>
  <c r="T1072"/>
  <c r="S1072" s="1"/>
  <c r="T1071"/>
  <c r="S1071" s="1"/>
  <c r="T1070"/>
  <c r="S1070" s="1"/>
  <c r="T1069"/>
  <c r="S1069" s="1"/>
  <c r="T1068"/>
  <c r="S1068" s="1"/>
  <c r="T1067"/>
  <c r="S1067" s="1"/>
  <c r="T1066"/>
  <c r="S1066" s="1"/>
  <c r="T1065"/>
  <c r="S1065" s="1"/>
  <c r="T1064"/>
  <c r="S1064" s="1"/>
  <c r="T1063"/>
  <c r="S1063" s="1"/>
  <c r="T1062"/>
  <c r="S1062" s="1"/>
  <c r="T1061"/>
  <c r="S1061" s="1"/>
  <c r="T1060"/>
  <c r="S1060" s="1"/>
  <c r="T1059"/>
  <c r="S1059" s="1"/>
  <c r="T1058"/>
  <c r="S1058" s="1"/>
  <c r="T1057"/>
  <c r="S1057" s="1"/>
  <c r="T1056"/>
  <c r="S1056" s="1"/>
  <c r="T1055"/>
  <c r="S1055" s="1"/>
  <c r="T1054"/>
  <c r="S1054" s="1"/>
  <c r="T1053"/>
  <c r="S1053" s="1"/>
  <c r="T1052"/>
  <c r="S1052" s="1"/>
  <c r="T1051"/>
  <c r="S1051" s="1"/>
  <c r="T1050"/>
  <c r="S1050" s="1"/>
  <c r="T1049"/>
  <c r="S1049" s="1"/>
  <c r="T1048"/>
  <c r="S1048" s="1"/>
  <c r="T1047"/>
  <c r="S1047" s="1"/>
  <c r="T1046"/>
  <c r="S1046" s="1"/>
  <c r="T1045"/>
  <c r="S1045" s="1"/>
  <c r="T1044"/>
  <c r="S1044" s="1"/>
  <c r="T1043"/>
  <c r="S1043" s="1"/>
  <c r="T1042"/>
  <c r="S1042" s="1"/>
  <c r="T1041"/>
  <c r="S1041" s="1"/>
  <c r="T1040"/>
  <c r="S1040" s="1"/>
  <c r="T1039"/>
  <c r="S1039" s="1"/>
  <c r="T1038"/>
  <c r="S1038" s="1"/>
  <c r="T1037"/>
  <c r="S1037" s="1"/>
  <c r="T1036"/>
  <c r="S1036" s="1"/>
  <c r="T1035"/>
  <c r="S1035" s="1"/>
  <c r="T1034"/>
  <c r="S1034" s="1"/>
  <c r="T1033"/>
  <c r="S1033" s="1"/>
  <c r="T1032"/>
  <c r="S1032" s="1"/>
  <c r="T1031"/>
  <c r="S1031" s="1"/>
  <c r="T1030"/>
  <c r="S1030" s="1"/>
  <c r="T1029"/>
  <c r="S1029" s="1"/>
  <c r="T1028"/>
  <c r="S1028" s="1"/>
  <c r="T1027"/>
  <c r="S1027" s="1"/>
  <c r="T1026"/>
  <c r="S1026" s="1"/>
  <c r="T1025"/>
  <c r="S1025" s="1"/>
  <c r="T1024"/>
  <c r="S1024" s="1"/>
  <c r="T1023"/>
  <c r="S1023" s="1"/>
  <c r="T1022"/>
  <c r="S1022" s="1"/>
  <c r="T1021"/>
  <c r="S1021" s="1"/>
  <c r="T1020"/>
  <c r="S1020" s="1"/>
  <c r="T1019"/>
  <c r="S1019" s="1"/>
  <c r="T1018"/>
  <c r="S1018" s="1"/>
  <c r="T1017"/>
  <c r="S1017" s="1"/>
  <c r="T1016"/>
  <c r="S1016" s="1"/>
  <c r="T1015"/>
  <c r="S1015" s="1"/>
  <c r="T1014"/>
  <c r="S1014" s="1"/>
  <c r="T1013"/>
  <c r="S1013" s="1"/>
  <c r="T1012"/>
  <c r="S1012" s="1"/>
  <c r="T1011"/>
  <c r="S1011" s="1"/>
  <c r="T1010"/>
  <c r="S1010" s="1"/>
  <c r="T1009"/>
  <c r="S1009" s="1"/>
  <c r="T1008"/>
  <c r="S1008" s="1"/>
  <c r="T1007"/>
  <c r="S1007" s="1"/>
  <c r="T1006"/>
  <c r="S1006" s="1"/>
  <c r="T1005"/>
  <c r="S1005" s="1"/>
  <c r="T1004"/>
  <c r="S1004" s="1"/>
  <c r="T1003"/>
  <c r="S1003" s="1"/>
  <c r="T1002"/>
  <c r="S1002" s="1"/>
  <c r="T1001"/>
  <c r="S1001" s="1"/>
  <c r="T1000"/>
  <c r="S1000" s="1"/>
  <c r="T999"/>
  <c r="S999" s="1"/>
  <c r="T998"/>
  <c r="S998" s="1"/>
  <c r="T997"/>
  <c r="S997" s="1"/>
  <c r="T996"/>
  <c r="S996" s="1"/>
  <c r="T995"/>
  <c r="S995" s="1"/>
  <c r="T994"/>
  <c r="S994" s="1"/>
  <c r="T993"/>
  <c r="S993" s="1"/>
  <c r="T992"/>
  <c r="S992" s="1"/>
  <c r="T991"/>
  <c r="S991" s="1"/>
  <c r="T990"/>
  <c r="S990" s="1"/>
  <c r="T989"/>
  <c r="S989" s="1"/>
  <c r="T988"/>
  <c r="S988" s="1"/>
  <c r="T987"/>
  <c r="S987" s="1"/>
  <c r="T986"/>
  <c r="S986" s="1"/>
  <c r="T985"/>
  <c r="S985" s="1"/>
  <c r="T984"/>
  <c r="S984" s="1"/>
  <c r="T983"/>
  <c r="S983" s="1"/>
  <c r="T982"/>
  <c r="S982" s="1"/>
  <c r="T981"/>
  <c r="S981" s="1"/>
  <c r="T980"/>
  <c r="S980" s="1"/>
  <c r="T979"/>
  <c r="S979" s="1"/>
  <c r="T978"/>
  <c r="S978" s="1"/>
  <c r="T977"/>
  <c r="S977" s="1"/>
  <c r="T976"/>
  <c r="S976" s="1"/>
  <c r="T975"/>
  <c r="S975" s="1"/>
  <c r="T974"/>
  <c r="S974" s="1"/>
  <c r="T973"/>
  <c r="S973" s="1"/>
  <c r="T972"/>
  <c r="S972" s="1"/>
  <c r="T971"/>
  <c r="S971" s="1"/>
  <c r="T970"/>
  <c r="S970" s="1"/>
  <c r="T969"/>
  <c r="S969" s="1"/>
  <c r="T968"/>
  <c r="S968" s="1"/>
  <c r="T967"/>
  <c r="S967" s="1"/>
  <c r="T966"/>
  <c r="S966" s="1"/>
  <c r="T965"/>
  <c r="S965" s="1"/>
  <c r="T964"/>
  <c r="S964" s="1"/>
  <c r="T963"/>
  <c r="S963" s="1"/>
  <c r="T962"/>
  <c r="S962" s="1"/>
  <c r="T961"/>
  <c r="S961" s="1"/>
  <c r="T960"/>
  <c r="S960" s="1"/>
  <c r="T959"/>
  <c r="S959" s="1"/>
  <c r="T958"/>
  <c r="S958" s="1"/>
  <c r="T957"/>
  <c r="S957" s="1"/>
  <c r="T956"/>
  <c r="S956" s="1"/>
  <c r="T955"/>
  <c r="S955" s="1"/>
  <c r="T954"/>
  <c r="S954" s="1"/>
  <c r="T953"/>
  <c r="S953" s="1"/>
  <c r="T952"/>
  <c r="S952" s="1"/>
  <c r="T951"/>
  <c r="S951" s="1"/>
  <c r="T950"/>
  <c r="S950" s="1"/>
  <c r="T949"/>
  <c r="S949" s="1"/>
  <c r="T948"/>
  <c r="S948" s="1"/>
  <c r="T947"/>
  <c r="S947" s="1"/>
  <c r="T946"/>
  <c r="S946" s="1"/>
  <c r="T945"/>
  <c r="S945" s="1"/>
  <c r="T944"/>
  <c r="S944" s="1"/>
  <c r="T943"/>
  <c r="S943" s="1"/>
  <c r="T942"/>
  <c r="S942" s="1"/>
  <c r="T941"/>
  <c r="S941" s="1"/>
  <c r="T940"/>
  <c r="S940" s="1"/>
  <c r="T939"/>
  <c r="S939" s="1"/>
  <c r="T938"/>
  <c r="S938" s="1"/>
  <c r="T937"/>
  <c r="S937" s="1"/>
  <c r="T936"/>
  <c r="S936" s="1"/>
  <c r="T935"/>
  <c r="S935" s="1"/>
  <c r="T934"/>
  <c r="S934" s="1"/>
  <c r="T933"/>
  <c r="S933" s="1"/>
  <c r="T932"/>
  <c r="S932" s="1"/>
  <c r="T931"/>
  <c r="S931" s="1"/>
  <c r="T930"/>
  <c r="S930" s="1"/>
  <c r="T929"/>
  <c r="S929" s="1"/>
  <c r="T928"/>
  <c r="S928" s="1"/>
  <c r="T927"/>
  <c r="S927" s="1"/>
  <c r="T926"/>
  <c r="S926" s="1"/>
  <c r="T925"/>
  <c r="S925" s="1"/>
  <c r="T924"/>
  <c r="S924" s="1"/>
  <c r="T923"/>
  <c r="S923" s="1"/>
  <c r="T922"/>
  <c r="S922" s="1"/>
  <c r="T921"/>
  <c r="S921" s="1"/>
  <c r="T920"/>
  <c r="S920" s="1"/>
  <c r="T919"/>
  <c r="S919" s="1"/>
  <c r="T918"/>
  <c r="S918" s="1"/>
  <c r="T917"/>
  <c r="S917" s="1"/>
  <c r="T916"/>
  <c r="S916" s="1"/>
  <c r="T915"/>
  <c r="S915" s="1"/>
  <c r="T914"/>
  <c r="S914" s="1"/>
  <c r="T913"/>
  <c r="S913" s="1"/>
  <c r="T912"/>
  <c r="S912" s="1"/>
  <c r="T911"/>
  <c r="S911" s="1"/>
  <c r="T910"/>
  <c r="S910" s="1"/>
  <c r="T909"/>
  <c r="S909" s="1"/>
  <c r="T908"/>
  <c r="S908" s="1"/>
  <c r="T907"/>
  <c r="S907" s="1"/>
  <c r="T906"/>
  <c r="S906" s="1"/>
  <c r="T905"/>
  <c r="S905" s="1"/>
  <c r="T904"/>
  <c r="S904" s="1"/>
  <c r="T903"/>
  <c r="S903" s="1"/>
  <c r="T902"/>
  <c r="S902" s="1"/>
  <c r="T901"/>
  <c r="S901" s="1"/>
  <c r="T900"/>
  <c r="S900" s="1"/>
  <c r="T899"/>
  <c r="S899" s="1"/>
  <c r="T898"/>
  <c r="S898" s="1"/>
  <c r="T897"/>
  <c r="S897" s="1"/>
  <c r="T896"/>
  <c r="S896" s="1"/>
  <c r="T895"/>
  <c r="S895" s="1"/>
  <c r="T894"/>
  <c r="S894" s="1"/>
  <c r="T893"/>
  <c r="S893" s="1"/>
  <c r="T892"/>
  <c r="S892" s="1"/>
  <c r="T891"/>
  <c r="S891" s="1"/>
  <c r="T890"/>
  <c r="S890" s="1"/>
  <c r="T889"/>
  <c r="S889" s="1"/>
  <c r="T888"/>
  <c r="S888" s="1"/>
  <c r="T887"/>
  <c r="S887" s="1"/>
  <c r="T886"/>
  <c r="S886" s="1"/>
  <c r="T885"/>
  <c r="S885" s="1"/>
  <c r="T884"/>
  <c r="S884" s="1"/>
  <c r="T883"/>
  <c r="S883" s="1"/>
  <c r="T882"/>
  <c r="S882" s="1"/>
  <c r="T881"/>
  <c r="S881" s="1"/>
  <c r="T880"/>
  <c r="S880" s="1"/>
  <c r="T879"/>
  <c r="S879" s="1"/>
  <c r="T878"/>
  <c r="S878" s="1"/>
  <c r="T877"/>
  <c r="S877" s="1"/>
  <c r="T876"/>
  <c r="S876" s="1"/>
  <c r="T875"/>
  <c r="S875" s="1"/>
  <c r="T874"/>
  <c r="S874" s="1"/>
  <c r="T873"/>
  <c r="S873" s="1"/>
  <c r="T872"/>
  <c r="S872" s="1"/>
  <c r="T871"/>
  <c r="S871" s="1"/>
  <c r="T870"/>
  <c r="S870" s="1"/>
  <c r="T869"/>
  <c r="S869" s="1"/>
  <c r="T868"/>
  <c r="S868" s="1"/>
  <c r="T867"/>
  <c r="S867" s="1"/>
  <c r="T866"/>
  <c r="S866" s="1"/>
  <c r="T865"/>
  <c r="S865" s="1"/>
  <c r="T864"/>
  <c r="S864" s="1"/>
  <c r="T863"/>
  <c r="S863" s="1"/>
  <c r="T862"/>
  <c r="S862" s="1"/>
  <c r="T861"/>
  <c r="S861" s="1"/>
  <c r="T860"/>
  <c r="S860" s="1"/>
  <c r="T859"/>
  <c r="S859" s="1"/>
  <c r="T858"/>
  <c r="S858" s="1"/>
  <c r="T857"/>
  <c r="S857" s="1"/>
  <c r="T856"/>
  <c r="S856" s="1"/>
  <c r="T855"/>
  <c r="S855" s="1"/>
  <c r="T854"/>
  <c r="S854" s="1"/>
  <c r="T853"/>
  <c r="S853" s="1"/>
  <c r="T852"/>
  <c r="S852" s="1"/>
  <c r="T851"/>
  <c r="S851" s="1"/>
  <c r="T850"/>
  <c r="S850" s="1"/>
  <c r="T849"/>
  <c r="S849" s="1"/>
  <c r="T848"/>
  <c r="S848" s="1"/>
  <c r="T847"/>
  <c r="S847" s="1"/>
  <c r="T846"/>
  <c r="S846" s="1"/>
  <c r="T845"/>
  <c r="S845" s="1"/>
  <c r="T844"/>
  <c r="S844" s="1"/>
  <c r="T843"/>
  <c r="S843" s="1"/>
  <c r="T842"/>
  <c r="S842" s="1"/>
  <c r="T841"/>
  <c r="S841" s="1"/>
  <c r="T840"/>
  <c r="S840" s="1"/>
  <c r="T839"/>
  <c r="S839" s="1"/>
  <c r="T838"/>
  <c r="S838" s="1"/>
  <c r="T837"/>
  <c r="S837" s="1"/>
  <c r="T836"/>
  <c r="S836" s="1"/>
  <c r="T835"/>
  <c r="S835" s="1"/>
  <c r="T834"/>
  <c r="S834" s="1"/>
  <c r="T833"/>
  <c r="S833" s="1"/>
  <c r="T832"/>
  <c r="S832" s="1"/>
  <c r="T831"/>
  <c r="S831" s="1"/>
  <c r="T830"/>
  <c r="S830" s="1"/>
  <c r="T829"/>
  <c r="S829" s="1"/>
  <c r="T828"/>
  <c r="S828" s="1"/>
  <c r="T827"/>
  <c r="S827" s="1"/>
  <c r="T826"/>
  <c r="S826" s="1"/>
  <c r="T825"/>
  <c r="S825" s="1"/>
  <c r="T824"/>
  <c r="S824" s="1"/>
  <c r="T823"/>
  <c r="S823" s="1"/>
  <c r="T822"/>
  <c r="S822" s="1"/>
  <c r="T821"/>
  <c r="S821" s="1"/>
  <c r="T820"/>
  <c r="S820" s="1"/>
  <c r="T819"/>
  <c r="S819" s="1"/>
  <c r="T818"/>
  <c r="S818" s="1"/>
  <c r="T817"/>
  <c r="S817" s="1"/>
  <c r="T816"/>
  <c r="S816" s="1"/>
  <c r="T815"/>
  <c r="S815" s="1"/>
  <c r="T814"/>
  <c r="S814" s="1"/>
  <c r="T813"/>
  <c r="S813" s="1"/>
  <c r="T812"/>
  <c r="S812" s="1"/>
  <c r="T811"/>
  <c r="S811" s="1"/>
  <c r="T810"/>
  <c r="S810" s="1"/>
  <c r="T809"/>
  <c r="S809" s="1"/>
  <c r="T808"/>
  <c r="S808" s="1"/>
  <c r="T807"/>
  <c r="S807" s="1"/>
  <c r="T806"/>
  <c r="S806" s="1"/>
  <c r="T805"/>
  <c r="S805" s="1"/>
  <c r="T804"/>
  <c r="S804" s="1"/>
  <c r="T803"/>
  <c r="S803" s="1"/>
  <c r="T802"/>
  <c r="S802" s="1"/>
  <c r="T801"/>
  <c r="S801" s="1"/>
  <c r="T800"/>
  <c r="S800" s="1"/>
  <c r="T799"/>
  <c r="S799" s="1"/>
  <c r="T798"/>
  <c r="S798" s="1"/>
  <c r="T797"/>
  <c r="S797" s="1"/>
  <c r="T796"/>
  <c r="S796" s="1"/>
  <c r="T795"/>
  <c r="S795" s="1"/>
  <c r="T794"/>
  <c r="S794" s="1"/>
  <c r="T793"/>
  <c r="S793" s="1"/>
  <c r="T792"/>
  <c r="S792" s="1"/>
  <c r="T791"/>
  <c r="S791" s="1"/>
  <c r="T790"/>
  <c r="S790" s="1"/>
  <c r="T789"/>
  <c r="S789" s="1"/>
  <c r="T788"/>
  <c r="S788" s="1"/>
  <c r="T787"/>
  <c r="S787" s="1"/>
  <c r="T786"/>
  <c r="S786" s="1"/>
  <c r="T785"/>
  <c r="S785" s="1"/>
  <c r="T784"/>
  <c r="S784" s="1"/>
  <c r="T783"/>
  <c r="S783" s="1"/>
  <c r="T782"/>
  <c r="S782" s="1"/>
  <c r="T781"/>
  <c r="S781" s="1"/>
  <c r="T780"/>
  <c r="S780" s="1"/>
  <c r="T779"/>
  <c r="S779" s="1"/>
  <c r="T778"/>
  <c r="S778" s="1"/>
  <c r="T777"/>
  <c r="S777" s="1"/>
  <c r="T776"/>
  <c r="S776" s="1"/>
  <c r="T775"/>
  <c r="S775" s="1"/>
  <c r="T774"/>
  <c r="S774" s="1"/>
  <c r="T773"/>
  <c r="S773" s="1"/>
  <c r="T772"/>
  <c r="S772" s="1"/>
  <c r="T771"/>
  <c r="S771" s="1"/>
  <c r="T770"/>
  <c r="S770" s="1"/>
  <c r="T769"/>
  <c r="S769" s="1"/>
  <c r="T768"/>
  <c r="S768" s="1"/>
  <c r="T767"/>
  <c r="S767" s="1"/>
  <c r="T766"/>
  <c r="S766" s="1"/>
  <c r="T765"/>
  <c r="S765" s="1"/>
  <c r="T764"/>
  <c r="S764" s="1"/>
  <c r="T763"/>
  <c r="S763" s="1"/>
  <c r="T762"/>
  <c r="S762" s="1"/>
  <c r="T761"/>
  <c r="S761" s="1"/>
  <c r="T760"/>
  <c r="S760" s="1"/>
  <c r="T759"/>
  <c r="S759" s="1"/>
  <c r="T758"/>
  <c r="S758" s="1"/>
  <c r="T757"/>
  <c r="S757" s="1"/>
  <c r="T756"/>
  <c r="S756" s="1"/>
  <c r="T755"/>
  <c r="S755" s="1"/>
  <c r="T754"/>
  <c r="S754" s="1"/>
  <c r="T753"/>
  <c r="S753" s="1"/>
  <c r="T752"/>
  <c r="S752" s="1"/>
  <c r="T751"/>
  <c r="S751" s="1"/>
  <c r="T750"/>
  <c r="S750" s="1"/>
  <c r="T749"/>
  <c r="S749" s="1"/>
  <c r="T748"/>
  <c r="S748" s="1"/>
  <c r="T747"/>
  <c r="S747" s="1"/>
  <c r="T746"/>
  <c r="S746" s="1"/>
  <c r="T745"/>
  <c r="S745" s="1"/>
  <c r="T744"/>
  <c r="S744" s="1"/>
  <c r="T743"/>
  <c r="S743" s="1"/>
  <c r="T742"/>
  <c r="S742" s="1"/>
  <c r="T741"/>
  <c r="S741" s="1"/>
  <c r="T740"/>
  <c r="S740" s="1"/>
  <c r="T739"/>
  <c r="S739" s="1"/>
  <c r="T738"/>
  <c r="S738" s="1"/>
  <c r="T737"/>
  <c r="S737" s="1"/>
  <c r="T736"/>
  <c r="S736" s="1"/>
  <c r="T735"/>
  <c r="S735" s="1"/>
  <c r="T734"/>
  <c r="S734" s="1"/>
  <c r="T733"/>
  <c r="S733" s="1"/>
  <c r="T732"/>
  <c r="S732" s="1"/>
  <c r="T731"/>
  <c r="S731" s="1"/>
  <c r="T730"/>
  <c r="S730" s="1"/>
  <c r="T729"/>
  <c r="S729" s="1"/>
  <c r="T728"/>
  <c r="S728" s="1"/>
  <c r="T727"/>
  <c r="S727" s="1"/>
  <c r="T726"/>
  <c r="S726" s="1"/>
  <c r="T725"/>
  <c r="S725" s="1"/>
  <c r="T724"/>
  <c r="S724" s="1"/>
  <c r="T723"/>
  <c r="S723" s="1"/>
  <c r="T722"/>
  <c r="S722" s="1"/>
  <c r="T721"/>
  <c r="S721" s="1"/>
  <c r="T720"/>
  <c r="S720" s="1"/>
  <c r="T719"/>
  <c r="S719" s="1"/>
  <c r="T718"/>
  <c r="S718" s="1"/>
  <c r="T717"/>
  <c r="S717" s="1"/>
  <c r="T716"/>
  <c r="S716" s="1"/>
  <c r="T715"/>
  <c r="S715" s="1"/>
  <c r="T714"/>
  <c r="S714" s="1"/>
  <c r="T713"/>
  <c r="S713" s="1"/>
  <c r="T712"/>
  <c r="S712" s="1"/>
  <c r="T711"/>
  <c r="S711" s="1"/>
  <c r="T710"/>
  <c r="S710" s="1"/>
  <c r="T709"/>
  <c r="S709" s="1"/>
  <c r="T708"/>
  <c r="S708" s="1"/>
  <c r="T707"/>
  <c r="S707" s="1"/>
  <c r="T706"/>
  <c r="S706" s="1"/>
  <c r="T705"/>
  <c r="S705" s="1"/>
  <c r="T704"/>
  <c r="S704" s="1"/>
  <c r="T703"/>
  <c r="S703" s="1"/>
  <c r="T702"/>
  <c r="S702" s="1"/>
  <c r="T701"/>
  <c r="S701" s="1"/>
  <c r="T700"/>
  <c r="S700" s="1"/>
  <c r="T699"/>
  <c r="S699" s="1"/>
  <c r="T698"/>
  <c r="S698" s="1"/>
  <c r="T697"/>
  <c r="S697" s="1"/>
  <c r="T696"/>
  <c r="S696" s="1"/>
  <c r="T695"/>
  <c r="S695" s="1"/>
  <c r="T694"/>
  <c r="S694" s="1"/>
  <c r="T693"/>
  <c r="S693" s="1"/>
  <c r="T692"/>
  <c r="S692" s="1"/>
  <c r="T691"/>
  <c r="S691" s="1"/>
  <c r="T690"/>
  <c r="S690" s="1"/>
  <c r="T689"/>
  <c r="S689" s="1"/>
  <c r="T688"/>
  <c r="S688" s="1"/>
  <c r="T687"/>
  <c r="S687" s="1"/>
  <c r="T686"/>
  <c r="S686" s="1"/>
  <c r="T685"/>
  <c r="S685" s="1"/>
  <c r="T684"/>
  <c r="S684" s="1"/>
  <c r="T683"/>
  <c r="S683" s="1"/>
  <c r="T682"/>
  <c r="S682" s="1"/>
  <c r="T681"/>
  <c r="S681" s="1"/>
  <c r="T680"/>
  <c r="S680" s="1"/>
  <c r="T679"/>
  <c r="S679" s="1"/>
  <c r="T678"/>
  <c r="S678" s="1"/>
  <c r="T677"/>
  <c r="S677" s="1"/>
  <c r="T676"/>
  <c r="S676" s="1"/>
  <c r="T675"/>
  <c r="S675" s="1"/>
  <c r="T674"/>
  <c r="S674" s="1"/>
  <c r="T673"/>
  <c r="S673" s="1"/>
  <c r="T672"/>
  <c r="S672" s="1"/>
  <c r="T671"/>
  <c r="S671" s="1"/>
  <c r="T670"/>
  <c r="S670" s="1"/>
  <c r="T669"/>
  <c r="S669" s="1"/>
  <c r="T668"/>
  <c r="S668" s="1"/>
  <c r="T667"/>
  <c r="S667" s="1"/>
  <c r="T666"/>
  <c r="S666" s="1"/>
  <c r="T665"/>
  <c r="S665" s="1"/>
  <c r="T664"/>
  <c r="S664" s="1"/>
  <c r="T663"/>
  <c r="S663" s="1"/>
  <c r="T662"/>
  <c r="S662" s="1"/>
  <c r="T661"/>
  <c r="S661" s="1"/>
  <c r="T660"/>
  <c r="S660"/>
  <c r="T659"/>
  <c r="S659" s="1"/>
  <c r="T658"/>
  <c r="S658" s="1"/>
  <c r="T657"/>
  <c r="S657" s="1"/>
  <c r="T656"/>
  <c r="S656" s="1"/>
  <c r="T655"/>
  <c r="S655" s="1"/>
  <c r="T654"/>
  <c r="S654" s="1"/>
  <c r="T653"/>
  <c r="S653" s="1"/>
  <c r="T652"/>
  <c r="S652" s="1"/>
  <c r="T651"/>
  <c r="S651" s="1"/>
  <c r="T650"/>
  <c r="S650" s="1"/>
  <c r="T649"/>
  <c r="S649" s="1"/>
  <c r="T648"/>
  <c r="S648" s="1"/>
  <c r="T647"/>
  <c r="S647" s="1"/>
  <c r="T646"/>
  <c r="S646" s="1"/>
  <c r="T645"/>
  <c r="S645" s="1"/>
  <c r="T644"/>
  <c r="S644" s="1"/>
  <c r="T643"/>
  <c r="S643" s="1"/>
  <c r="T642"/>
  <c r="S642" s="1"/>
  <c r="T641"/>
  <c r="S641" s="1"/>
  <c r="T640"/>
  <c r="S640" s="1"/>
  <c r="T639"/>
  <c r="S639" s="1"/>
  <c r="T638"/>
  <c r="S638" s="1"/>
  <c r="T637"/>
  <c r="S637" s="1"/>
  <c r="T636"/>
  <c r="S636" s="1"/>
  <c r="T635"/>
  <c r="S635" s="1"/>
  <c r="T634"/>
  <c r="S634" s="1"/>
  <c r="T633"/>
  <c r="S633" s="1"/>
  <c r="T632"/>
  <c r="S632" s="1"/>
  <c r="T631"/>
  <c r="S631" s="1"/>
  <c r="T630"/>
  <c r="S630" s="1"/>
  <c r="T629"/>
  <c r="S629" s="1"/>
  <c r="T628"/>
  <c r="S628" s="1"/>
  <c r="T627"/>
  <c r="S627" s="1"/>
  <c r="T626"/>
  <c r="S626" s="1"/>
  <c r="T625"/>
  <c r="S625" s="1"/>
  <c r="T624"/>
  <c r="S624" s="1"/>
  <c r="T623"/>
  <c r="S623" s="1"/>
  <c r="T622"/>
  <c r="S622" s="1"/>
  <c r="T621"/>
  <c r="S621" s="1"/>
  <c r="T620"/>
  <c r="S620" s="1"/>
  <c r="T619"/>
  <c r="S619" s="1"/>
  <c r="T618"/>
  <c r="S618" s="1"/>
  <c r="T617"/>
  <c r="S617" s="1"/>
  <c r="T616"/>
  <c r="S616" s="1"/>
  <c r="T615"/>
  <c r="S615" s="1"/>
  <c r="T614"/>
  <c r="S614" s="1"/>
  <c r="T613"/>
  <c r="S613" s="1"/>
  <c r="T612"/>
  <c r="S612" s="1"/>
  <c r="T611"/>
  <c r="S611" s="1"/>
  <c r="T610"/>
  <c r="S610"/>
  <c r="T609"/>
  <c r="S609" s="1"/>
  <c r="T608"/>
  <c r="S608" s="1"/>
  <c r="T607"/>
  <c r="S607" s="1"/>
  <c r="T606"/>
  <c r="S606" s="1"/>
  <c r="T605"/>
  <c r="S605" s="1"/>
  <c r="T604"/>
  <c r="S604" s="1"/>
  <c r="T603"/>
  <c r="S603" s="1"/>
  <c r="T602"/>
  <c r="S602" s="1"/>
  <c r="T601"/>
  <c r="S601" s="1"/>
  <c r="T600"/>
  <c r="S600" s="1"/>
  <c r="T599"/>
  <c r="S599" s="1"/>
  <c r="T598"/>
  <c r="S598" s="1"/>
  <c r="T597"/>
  <c r="S597" s="1"/>
  <c r="T596"/>
  <c r="S596" s="1"/>
  <c r="T595"/>
  <c r="S595" s="1"/>
  <c r="T594"/>
  <c r="S594" s="1"/>
  <c r="T593"/>
  <c r="S593" s="1"/>
  <c r="T592"/>
  <c r="S592" s="1"/>
  <c r="T591"/>
  <c r="S591" s="1"/>
  <c r="T590"/>
  <c r="S590" s="1"/>
  <c r="T589"/>
  <c r="S589" s="1"/>
  <c r="T588"/>
  <c r="S588" s="1"/>
  <c r="T587"/>
  <c r="S587" s="1"/>
  <c r="T586"/>
  <c r="S586" s="1"/>
  <c r="T585"/>
  <c r="S585" s="1"/>
  <c r="T584"/>
  <c r="S584" s="1"/>
  <c r="T583"/>
  <c r="S583" s="1"/>
  <c r="T582"/>
  <c r="S582" s="1"/>
  <c r="T581"/>
  <c r="S581" s="1"/>
  <c r="T580"/>
  <c r="S580" s="1"/>
  <c r="T579"/>
  <c r="S579" s="1"/>
  <c r="T578"/>
  <c r="S578" s="1"/>
  <c r="T577"/>
  <c r="S577" s="1"/>
  <c r="T576"/>
  <c r="S576" s="1"/>
  <c r="T575"/>
  <c r="S575" s="1"/>
  <c r="T574"/>
  <c r="S574" s="1"/>
  <c r="T573"/>
  <c r="S573" s="1"/>
  <c r="T572"/>
  <c r="S572"/>
  <c r="T571"/>
  <c r="S571" s="1"/>
  <c r="T570"/>
  <c r="S570" s="1"/>
  <c r="T569"/>
  <c r="S569" s="1"/>
  <c r="T568"/>
  <c r="S568" s="1"/>
  <c r="T567"/>
  <c r="S567" s="1"/>
  <c r="T566"/>
  <c r="S566" s="1"/>
  <c r="T565"/>
  <c r="S565" s="1"/>
  <c r="T564"/>
  <c r="S564" s="1"/>
  <c r="T563"/>
  <c r="S563" s="1"/>
  <c r="T562"/>
  <c r="S562" s="1"/>
  <c r="T561"/>
  <c r="S561" s="1"/>
  <c r="T560"/>
  <c r="S560" s="1"/>
  <c r="T559"/>
  <c r="S559" s="1"/>
  <c r="T558"/>
  <c r="S558" s="1"/>
  <c r="T557"/>
  <c r="S557" s="1"/>
  <c r="T556"/>
  <c r="S556" s="1"/>
  <c r="T555"/>
  <c r="S555" s="1"/>
  <c r="T554"/>
  <c r="S554" s="1"/>
  <c r="T553"/>
  <c r="S553" s="1"/>
  <c r="T552"/>
  <c r="S552" s="1"/>
  <c r="T551"/>
  <c r="S551" s="1"/>
  <c r="T550"/>
  <c r="S550" s="1"/>
  <c r="T549"/>
  <c r="S549" s="1"/>
  <c r="T548"/>
  <c r="S548" s="1"/>
  <c r="T547"/>
  <c r="S547" s="1"/>
  <c r="T546"/>
  <c r="S546" s="1"/>
  <c r="T545"/>
  <c r="S545" s="1"/>
  <c r="T544"/>
  <c r="S544" s="1"/>
  <c r="T543"/>
  <c r="S543" s="1"/>
  <c r="T542"/>
  <c r="S542" s="1"/>
  <c r="T541"/>
  <c r="S541" s="1"/>
  <c r="T540"/>
  <c r="S540" s="1"/>
  <c r="T539"/>
  <c r="S539" s="1"/>
  <c r="T538"/>
  <c r="S538" s="1"/>
  <c r="T537"/>
  <c r="S537" s="1"/>
  <c r="T536"/>
  <c r="S536" s="1"/>
  <c r="T535"/>
  <c r="S535" s="1"/>
  <c r="T534"/>
  <c r="S534" s="1"/>
  <c r="T533"/>
  <c r="S533" s="1"/>
  <c r="T532"/>
  <c r="S532" s="1"/>
  <c r="T531"/>
  <c r="S531" s="1"/>
  <c r="T530"/>
  <c r="S530" s="1"/>
  <c r="T529"/>
  <c r="S529" s="1"/>
  <c r="T528"/>
  <c r="S528" s="1"/>
  <c r="T527"/>
  <c r="S527" s="1"/>
  <c r="T526"/>
  <c r="S526" s="1"/>
  <c r="T525"/>
  <c r="S525" s="1"/>
  <c r="T524"/>
  <c r="S524" s="1"/>
  <c r="T523"/>
  <c r="S523" s="1"/>
  <c r="T522"/>
  <c r="S522" s="1"/>
  <c r="T521"/>
  <c r="S521" s="1"/>
  <c r="T520"/>
  <c r="S520" s="1"/>
  <c r="T519"/>
  <c r="S519" s="1"/>
  <c r="T518"/>
  <c r="S518" s="1"/>
  <c r="T517"/>
  <c r="S517" s="1"/>
  <c r="T516"/>
  <c r="S516" s="1"/>
  <c r="T515"/>
  <c r="S515" s="1"/>
  <c r="T514"/>
  <c r="S514" s="1"/>
  <c r="T513"/>
  <c r="S513" s="1"/>
  <c r="T512"/>
  <c r="S512" s="1"/>
  <c r="T511"/>
  <c r="S511" s="1"/>
  <c r="T510"/>
  <c r="S510" s="1"/>
  <c r="T509"/>
  <c r="S509" s="1"/>
  <c r="T508"/>
  <c r="S508" s="1"/>
  <c r="T507"/>
  <c r="S507" s="1"/>
  <c r="T506"/>
  <c r="S506" s="1"/>
  <c r="T505"/>
  <c r="S505" s="1"/>
  <c r="T504"/>
  <c r="S504" s="1"/>
  <c r="T503"/>
  <c r="S503" s="1"/>
  <c r="T502"/>
  <c r="S502" s="1"/>
  <c r="T501"/>
  <c r="S501" s="1"/>
  <c r="T500"/>
  <c r="S500" s="1"/>
  <c r="T499"/>
  <c r="S499" s="1"/>
  <c r="T498"/>
  <c r="S498" s="1"/>
  <c r="T497"/>
  <c r="S497" s="1"/>
  <c r="T496"/>
  <c r="S496" s="1"/>
  <c r="T495"/>
  <c r="S495" s="1"/>
  <c r="T494"/>
  <c r="S494" s="1"/>
  <c r="T493"/>
  <c r="S493" s="1"/>
  <c r="T492"/>
  <c r="S492" s="1"/>
  <c r="T491"/>
  <c r="S491" s="1"/>
  <c r="T490"/>
  <c r="S490" s="1"/>
  <c r="T489"/>
  <c r="S489" s="1"/>
  <c r="T488"/>
  <c r="S488" s="1"/>
  <c r="T487"/>
  <c r="S487" s="1"/>
  <c r="T486"/>
  <c r="S486" s="1"/>
  <c r="T485"/>
  <c r="S485" s="1"/>
  <c r="T484"/>
  <c r="S484" s="1"/>
  <c r="T483"/>
  <c r="S483" s="1"/>
  <c r="T482"/>
  <c r="S482" s="1"/>
  <c r="T481"/>
  <c r="S481" s="1"/>
  <c r="T480"/>
  <c r="S480" s="1"/>
  <c r="T479"/>
  <c r="S479" s="1"/>
  <c r="T478"/>
  <c r="S478" s="1"/>
  <c r="T477"/>
  <c r="S477" s="1"/>
  <c r="T476"/>
  <c r="S476" s="1"/>
  <c r="T475"/>
  <c r="S475" s="1"/>
  <c r="T474"/>
  <c r="S474" s="1"/>
  <c r="T473"/>
  <c r="S473" s="1"/>
  <c r="T472"/>
  <c r="S472" s="1"/>
  <c r="T471"/>
  <c r="S471" s="1"/>
  <c r="T470"/>
  <c r="S470" s="1"/>
  <c r="T469"/>
  <c r="S469" s="1"/>
  <c r="T468"/>
  <c r="S468" s="1"/>
  <c r="T467"/>
  <c r="S467" s="1"/>
  <c r="T466"/>
  <c r="S466" s="1"/>
  <c r="T465"/>
  <c r="S465" s="1"/>
  <c r="T464"/>
  <c r="S464" s="1"/>
  <c r="T463"/>
  <c r="S463" s="1"/>
  <c r="T462"/>
  <c r="S462" s="1"/>
  <c r="T461"/>
  <c r="S461" s="1"/>
  <c r="T460"/>
  <c r="S460" s="1"/>
  <c r="T459"/>
  <c r="S459" s="1"/>
  <c r="T458"/>
  <c r="S458" s="1"/>
  <c r="T457"/>
  <c r="S457" s="1"/>
  <c r="T456"/>
  <c r="S456" s="1"/>
  <c r="T455"/>
  <c r="S455" s="1"/>
  <c r="T454"/>
  <c r="S454" s="1"/>
  <c r="T453"/>
  <c r="S453" s="1"/>
  <c r="T452"/>
  <c r="S452" s="1"/>
  <c r="T451"/>
  <c r="S451" s="1"/>
  <c r="T450"/>
  <c r="S450" s="1"/>
  <c r="T449"/>
  <c r="S449" s="1"/>
  <c r="T448"/>
  <c r="S448" s="1"/>
  <c r="T447"/>
  <c r="S447" s="1"/>
  <c r="T446"/>
  <c r="S446" s="1"/>
  <c r="T445"/>
  <c r="S445" s="1"/>
  <c r="T444"/>
  <c r="S444" s="1"/>
  <c r="T443"/>
  <c r="S443" s="1"/>
  <c r="T442"/>
  <c r="S442" s="1"/>
  <c r="T441"/>
  <c r="S441" s="1"/>
  <c r="T440"/>
  <c r="S440" s="1"/>
  <c r="T439"/>
  <c r="S439" s="1"/>
  <c r="T438"/>
  <c r="S438" s="1"/>
  <c r="T437"/>
  <c r="S437" s="1"/>
  <c r="T436"/>
  <c r="S436" s="1"/>
  <c r="T435"/>
  <c r="S435" s="1"/>
  <c r="T434"/>
  <c r="S434" s="1"/>
  <c r="T433"/>
  <c r="S433" s="1"/>
  <c r="T432"/>
  <c r="S432" s="1"/>
  <c r="T431"/>
  <c r="S431" s="1"/>
  <c r="T430"/>
  <c r="S430" s="1"/>
  <c r="T429"/>
  <c r="S429" s="1"/>
  <c r="T428"/>
  <c r="S428" s="1"/>
  <c r="T427"/>
  <c r="S427" s="1"/>
  <c r="T426"/>
  <c r="S426" s="1"/>
  <c r="T425"/>
  <c r="S425" s="1"/>
  <c r="T424"/>
  <c r="S424" s="1"/>
  <c r="T423"/>
  <c r="S423" s="1"/>
  <c r="T422"/>
  <c r="S422" s="1"/>
  <c r="T421"/>
  <c r="S421" s="1"/>
  <c r="T420"/>
  <c r="S420" s="1"/>
  <c r="T419"/>
  <c r="S419" s="1"/>
  <c r="T418"/>
  <c r="S418" s="1"/>
  <c r="T417"/>
  <c r="S417" s="1"/>
  <c r="T416"/>
  <c r="S416" s="1"/>
  <c r="T415"/>
  <c r="S415" s="1"/>
  <c r="T414"/>
  <c r="S414" s="1"/>
  <c r="T413"/>
  <c r="S413" s="1"/>
  <c r="T412"/>
  <c r="S412" s="1"/>
  <c r="T411"/>
  <c r="S411" s="1"/>
  <c r="T410"/>
  <c r="S410" s="1"/>
  <c r="T409"/>
  <c r="S409" s="1"/>
  <c r="T408"/>
  <c r="S408" s="1"/>
  <c r="T407"/>
  <c r="S407" s="1"/>
  <c r="T406"/>
  <c r="S406" s="1"/>
  <c r="T405"/>
  <c r="S405" s="1"/>
  <c r="T404"/>
  <c r="S404" s="1"/>
  <c r="T403"/>
  <c r="S403" s="1"/>
  <c r="T402"/>
  <c r="S402" s="1"/>
  <c r="T401"/>
  <c r="S401" s="1"/>
  <c r="T400"/>
  <c r="S400" s="1"/>
  <c r="T399"/>
  <c r="S399" s="1"/>
  <c r="T398"/>
  <c r="S398" s="1"/>
  <c r="T397"/>
  <c r="S397" s="1"/>
  <c r="T396"/>
  <c r="S396" s="1"/>
  <c r="T395"/>
  <c r="S395" s="1"/>
  <c r="T394"/>
  <c r="S394" s="1"/>
  <c r="T393"/>
  <c r="S393" s="1"/>
  <c r="T392"/>
  <c r="S392" s="1"/>
  <c r="T391"/>
  <c r="S391" s="1"/>
  <c r="T390"/>
  <c r="S390" s="1"/>
  <c r="T389"/>
  <c r="S389" s="1"/>
  <c r="T388"/>
  <c r="S388" s="1"/>
  <c r="T387"/>
  <c r="S387" s="1"/>
  <c r="T386"/>
  <c r="S386" s="1"/>
  <c r="T385"/>
  <c r="S385" s="1"/>
  <c r="T384"/>
  <c r="S384" s="1"/>
  <c r="T383"/>
  <c r="S383" s="1"/>
  <c r="T382"/>
  <c r="S382" s="1"/>
  <c r="T381"/>
  <c r="S381" s="1"/>
  <c r="T380"/>
  <c r="S380" s="1"/>
  <c r="T379"/>
  <c r="S379" s="1"/>
  <c r="T378"/>
  <c r="S378" s="1"/>
  <c r="T377"/>
  <c r="S377" s="1"/>
  <c r="T376"/>
  <c r="S376" s="1"/>
  <c r="T375"/>
  <c r="S375" s="1"/>
  <c r="T374"/>
  <c r="S374" s="1"/>
  <c r="T373"/>
  <c r="S373" s="1"/>
  <c r="T372"/>
  <c r="S372" s="1"/>
  <c r="T371"/>
  <c r="S371" s="1"/>
  <c r="T370"/>
  <c r="S370" s="1"/>
  <c r="T369"/>
  <c r="S369" s="1"/>
  <c r="T368"/>
  <c r="S368" s="1"/>
  <c r="T367"/>
  <c r="S367" s="1"/>
  <c r="T366"/>
  <c r="S366" s="1"/>
  <c r="T365"/>
  <c r="S365" s="1"/>
  <c r="T364"/>
  <c r="S364" s="1"/>
  <c r="T363"/>
  <c r="S363" s="1"/>
  <c r="T362"/>
  <c r="S362" s="1"/>
  <c r="T361"/>
  <c r="S361" s="1"/>
  <c r="T360"/>
  <c r="S360" s="1"/>
  <c r="T359"/>
  <c r="S359" s="1"/>
  <c r="T358"/>
  <c r="S358" s="1"/>
  <c r="T357"/>
  <c r="S357" s="1"/>
  <c r="T356"/>
  <c r="S356" s="1"/>
  <c r="T355"/>
  <c r="S355" s="1"/>
  <c r="T354"/>
  <c r="S354" s="1"/>
  <c r="T353"/>
  <c r="S353" s="1"/>
  <c r="T352"/>
  <c r="S352" s="1"/>
  <c r="T351"/>
  <c r="S351" s="1"/>
  <c r="T350"/>
  <c r="S350" s="1"/>
  <c r="T349"/>
  <c r="S349" s="1"/>
  <c r="T348"/>
  <c r="S348" s="1"/>
  <c r="T347"/>
  <c r="S347" s="1"/>
  <c r="T346"/>
  <c r="S346" s="1"/>
  <c r="T345"/>
  <c r="S345" s="1"/>
  <c r="T344"/>
  <c r="S344" s="1"/>
  <c r="T343"/>
  <c r="S343" s="1"/>
  <c r="T342"/>
  <c r="S342" s="1"/>
  <c r="T341"/>
  <c r="S341" s="1"/>
  <c r="T340"/>
  <c r="S340" s="1"/>
  <c r="T339"/>
  <c r="S339" s="1"/>
  <c r="T338"/>
  <c r="S338" s="1"/>
  <c r="T337"/>
  <c r="S337" s="1"/>
  <c r="T336"/>
  <c r="S336" s="1"/>
  <c r="T335"/>
  <c r="S335" s="1"/>
  <c r="T334"/>
  <c r="S334" s="1"/>
  <c r="T333"/>
  <c r="S333" s="1"/>
  <c r="T332"/>
  <c r="S332" s="1"/>
  <c r="T331"/>
  <c r="S331" s="1"/>
  <c r="T330"/>
  <c r="S330" s="1"/>
  <c r="T329"/>
  <c r="S329" s="1"/>
  <c r="T328"/>
  <c r="S328" s="1"/>
  <c r="T327"/>
  <c r="S327" s="1"/>
  <c r="T326"/>
  <c r="S326" s="1"/>
  <c r="T325"/>
  <c r="S325" s="1"/>
  <c r="T324"/>
  <c r="S324" s="1"/>
  <c r="T323"/>
  <c r="S323" s="1"/>
  <c r="T322"/>
  <c r="S322" s="1"/>
  <c r="T321"/>
  <c r="S321" s="1"/>
  <c r="T320"/>
  <c r="S320" s="1"/>
  <c r="T319"/>
  <c r="S319" s="1"/>
  <c r="T318"/>
  <c r="S318" s="1"/>
  <c r="T317"/>
  <c r="S317" s="1"/>
  <c r="T316"/>
  <c r="S316" s="1"/>
  <c r="T315"/>
  <c r="S315" s="1"/>
  <c r="T314"/>
  <c r="S314" s="1"/>
  <c r="T313"/>
  <c r="S313" s="1"/>
  <c r="T312"/>
  <c r="S312" s="1"/>
  <c r="T311"/>
  <c r="S311" s="1"/>
  <c r="T310"/>
  <c r="S310" s="1"/>
  <c r="T309"/>
  <c r="S309" s="1"/>
  <c r="T308"/>
  <c r="S308" s="1"/>
  <c r="T307"/>
  <c r="S307" s="1"/>
  <c r="T306"/>
  <c r="S306" s="1"/>
  <c r="T305"/>
  <c r="S305" s="1"/>
  <c r="T304"/>
  <c r="S304" s="1"/>
  <c r="T303"/>
  <c r="S303" s="1"/>
  <c r="T302"/>
  <c r="S302" s="1"/>
  <c r="T301"/>
  <c r="S301" s="1"/>
  <c r="T300"/>
  <c r="S300" s="1"/>
  <c r="T299"/>
  <c r="S299" s="1"/>
  <c r="T298"/>
  <c r="S298" s="1"/>
  <c r="T297"/>
  <c r="S297" s="1"/>
  <c r="T296"/>
  <c r="S296" s="1"/>
  <c r="T295"/>
  <c r="S295" s="1"/>
  <c r="T294"/>
  <c r="S294" s="1"/>
  <c r="T293"/>
  <c r="S293" s="1"/>
  <c r="T292"/>
  <c r="S292" s="1"/>
  <c r="T291"/>
  <c r="S291" s="1"/>
  <c r="T290"/>
  <c r="S290" s="1"/>
  <c r="T289"/>
  <c r="S289" s="1"/>
  <c r="T288"/>
  <c r="S288" s="1"/>
  <c r="T287"/>
  <c r="S287" s="1"/>
  <c r="T286"/>
  <c r="S286" s="1"/>
  <c r="T285"/>
  <c r="S285" s="1"/>
  <c r="T284"/>
  <c r="S284" s="1"/>
  <c r="T283"/>
  <c r="S283" s="1"/>
  <c r="T282"/>
  <c r="S282" s="1"/>
  <c r="T281"/>
  <c r="S281" s="1"/>
  <c r="T280"/>
  <c r="S280" s="1"/>
  <c r="T279"/>
  <c r="S279" s="1"/>
  <c r="T278"/>
  <c r="S278" s="1"/>
  <c r="T277"/>
  <c r="S277" s="1"/>
  <c r="T276"/>
  <c r="S276" s="1"/>
  <c r="T275"/>
  <c r="S275" s="1"/>
  <c r="T274"/>
  <c r="S274" s="1"/>
  <c r="T273"/>
  <c r="S273" s="1"/>
  <c r="T272"/>
  <c r="S272" s="1"/>
  <c r="T271"/>
  <c r="S271" s="1"/>
  <c r="T270"/>
  <c r="S270" s="1"/>
  <c r="T269"/>
  <c r="S269" s="1"/>
  <c r="T268"/>
  <c r="S268" s="1"/>
  <c r="T267"/>
  <c r="S267" s="1"/>
  <c r="T266"/>
  <c r="S266" s="1"/>
  <c r="T265"/>
  <c r="S265" s="1"/>
  <c r="T264"/>
  <c r="S264" s="1"/>
  <c r="T263"/>
  <c r="S263" s="1"/>
  <c r="T262"/>
  <c r="S262" s="1"/>
  <c r="T261"/>
  <c r="S261" s="1"/>
  <c r="T260"/>
  <c r="S260" s="1"/>
  <c r="T259"/>
  <c r="S259" s="1"/>
  <c r="T258"/>
  <c r="S258" s="1"/>
  <c r="T257"/>
  <c r="S257" s="1"/>
  <c r="T256"/>
  <c r="S256" s="1"/>
  <c r="T255"/>
  <c r="S255" s="1"/>
  <c r="T254"/>
  <c r="S254" s="1"/>
  <c r="T253"/>
  <c r="S253" s="1"/>
  <c r="T252"/>
  <c r="S252" s="1"/>
  <c r="T251"/>
  <c r="S251" s="1"/>
  <c r="T250"/>
  <c r="S250" s="1"/>
  <c r="T249"/>
  <c r="S249" s="1"/>
  <c r="T248"/>
  <c r="S248" s="1"/>
  <c r="T247"/>
  <c r="S247" s="1"/>
  <c r="T246"/>
  <c r="S246" s="1"/>
  <c r="T245"/>
  <c r="S245" s="1"/>
  <c r="T244"/>
  <c r="S244" s="1"/>
  <c r="T243"/>
  <c r="S243" s="1"/>
  <c r="T242"/>
  <c r="S242" s="1"/>
  <c r="T241"/>
  <c r="S241" s="1"/>
  <c r="T240"/>
  <c r="S240" s="1"/>
  <c r="T239"/>
  <c r="S239" s="1"/>
  <c r="T238"/>
  <c r="S238" s="1"/>
  <c r="T237"/>
  <c r="S237" s="1"/>
  <c r="T236"/>
  <c r="S236" s="1"/>
  <c r="T235"/>
  <c r="S235" s="1"/>
  <c r="T234"/>
  <c r="S234" s="1"/>
  <c r="T233"/>
  <c r="S233" s="1"/>
  <c r="T232"/>
  <c r="S232" s="1"/>
  <c r="T231"/>
  <c r="S231" s="1"/>
  <c r="T230"/>
  <c r="S230" s="1"/>
  <c r="T229"/>
  <c r="S229" s="1"/>
  <c r="T228"/>
  <c r="S228" s="1"/>
  <c r="T227"/>
  <c r="S227" s="1"/>
  <c r="T226"/>
  <c r="S226" s="1"/>
  <c r="T225"/>
  <c r="S225" s="1"/>
  <c r="T224"/>
  <c r="S224" s="1"/>
  <c r="T223"/>
  <c r="S223" s="1"/>
  <c r="T222"/>
  <c r="S222" s="1"/>
  <c r="T221"/>
  <c r="S221" s="1"/>
  <c r="T220"/>
  <c r="S220" s="1"/>
  <c r="T219"/>
  <c r="S219" s="1"/>
  <c r="T218"/>
  <c r="S218" s="1"/>
  <c r="T217"/>
  <c r="S217" s="1"/>
  <c r="T216"/>
  <c r="S216" s="1"/>
  <c r="T215"/>
  <c r="S215" s="1"/>
  <c r="T214"/>
  <c r="S214" s="1"/>
  <c r="T213"/>
  <c r="S213" s="1"/>
  <c r="T212"/>
  <c r="S212" s="1"/>
  <c r="T211"/>
  <c r="S211" s="1"/>
  <c r="T210"/>
  <c r="S210" s="1"/>
  <c r="T209"/>
  <c r="S209" s="1"/>
  <c r="T208"/>
  <c r="S208" s="1"/>
  <c r="T207"/>
  <c r="S207" s="1"/>
  <c r="T206"/>
  <c r="S206" s="1"/>
  <c r="T205"/>
  <c r="S205" s="1"/>
  <c r="T204"/>
  <c r="S204" s="1"/>
  <c r="T203"/>
  <c r="S203" s="1"/>
  <c r="T202"/>
  <c r="S202" s="1"/>
  <c r="T201"/>
  <c r="S201" s="1"/>
  <c r="T200"/>
  <c r="S200" s="1"/>
  <c r="T199"/>
  <c r="S199" s="1"/>
  <c r="T198"/>
  <c r="S198" s="1"/>
  <c r="T197"/>
  <c r="S197" s="1"/>
  <c r="T196"/>
  <c r="S196" s="1"/>
  <c r="T195"/>
  <c r="S195" s="1"/>
  <c r="T194"/>
  <c r="S194" s="1"/>
  <c r="T193"/>
  <c r="S193" s="1"/>
  <c r="T192"/>
  <c r="S192" s="1"/>
  <c r="T191"/>
  <c r="S191" s="1"/>
  <c r="T190"/>
  <c r="S190" s="1"/>
  <c r="T189"/>
  <c r="S189" s="1"/>
  <c r="T188"/>
  <c r="S188" s="1"/>
  <c r="T187"/>
  <c r="S187" s="1"/>
  <c r="T186"/>
  <c r="S186" s="1"/>
  <c r="T185"/>
  <c r="S185" s="1"/>
  <c r="T184"/>
  <c r="S184" s="1"/>
  <c r="T183"/>
  <c r="S183" s="1"/>
  <c r="T182"/>
  <c r="S182" s="1"/>
  <c r="T181"/>
  <c r="S181" s="1"/>
  <c r="T180"/>
  <c r="S180" s="1"/>
  <c r="T179"/>
  <c r="S179" s="1"/>
  <c r="T178"/>
  <c r="S178" s="1"/>
  <c r="T177"/>
  <c r="S177" s="1"/>
  <c r="T176"/>
  <c r="S176" s="1"/>
  <c r="T175"/>
  <c r="S175" s="1"/>
  <c r="T174"/>
  <c r="S174" s="1"/>
  <c r="T173"/>
  <c r="S173" s="1"/>
  <c r="T172"/>
  <c r="S172" s="1"/>
  <c r="T171"/>
  <c r="S171" s="1"/>
  <c r="T170"/>
  <c r="S170" s="1"/>
  <c r="T169"/>
  <c r="S169" s="1"/>
  <c r="T168"/>
  <c r="S168" s="1"/>
  <c r="T167"/>
  <c r="S167" s="1"/>
  <c r="T166"/>
  <c r="S166" s="1"/>
  <c r="T165"/>
  <c r="S165" s="1"/>
  <c r="T164"/>
  <c r="S164" s="1"/>
  <c r="T163"/>
  <c r="S163" s="1"/>
  <c r="T162"/>
  <c r="S162" s="1"/>
  <c r="T161"/>
  <c r="S161" s="1"/>
  <c r="T160"/>
  <c r="S160" s="1"/>
  <c r="T159"/>
  <c r="S159" s="1"/>
  <c r="T158"/>
  <c r="S158" s="1"/>
  <c r="T157"/>
  <c r="S157" s="1"/>
  <c r="T156"/>
  <c r="S156" s="1"/>
  <c r="T155"/>
  <c r="S155" s="1"/>
  <c r="T154"/>
  <c r="S154" s="1"/>
  <c r="T153"/>
  <c r="S153" s="1"/>
  <c r="T152"/>
  <c r="S152" s="1"/>
  <c r="T151"/>
  <c r="S151" s="1"/>
  <c r="T150"/>
  <c r="S150" s="1"/>
  <c r="T149"/>
  <c r="S149" s="1"/>
  <c r="T148"/>
  <c r="S148" s="1"/>
  <c r="T147"/>
  <c r="S147" s="1"/>
  <c r="T146"/>
  <c r="S146" s="1"/>
  <c r="T145"/>
  <c r="S145" s="1"/>
  <c r="T144"/>
  <c r="S144" s="1"/>
  <c r="T143"/>
  <c r="S143" s="1"/>
  <c r="T142"/>
  <c r="S142" s="1"/>
  <c r="T141"/>
  <c r="S141" s="1"/>
  <c r="T140"/>
  <c r="S140" s="1"/>
  <c r="T139"/>
  <c r="S139" s="1"/>
  <c r="T138"/>
  <c r="S138" s="1"/>
  <c r="T137"/>
  <c r="S137" s="1"/>
  <c r="T136"/>
  <c r="S136" s="1"/>
  <c r="T135"/>
  <c r="S135" s="1"/>
  <c r="T134"/>
  <c r="S134" s="1"/>
  <c r="T133"/>
  <c r="S133" s="1"/>
  <c r="T132"/>
  <c r="S132" s="1"/>
  <c r="T131"/>
  <c r="S131" s="1"/>
  <c r="T130"/>
  <c r="S130" s="1"/>
  <c r="T129"/>
  <c r="S129" s="1"/>
  <c r="T128"/>
  <c r="S128" s="1"/>
  <c r="T127"/>
  <c r="S127" s="1"/>
  <c r="T126"/>
  <c r="S126" s="1"/>
  <c r="T125"/>
  <c r="S125" s="1"/>
  <c r="T124"/>
  <c r="S124" s="1"/>
  <c r="T123"/>
  <c r="S123" s="1"/>
  <c r="T122"/>
  <c r="S122" s="1"/>
  <c r="T121"/>
  <c r="S121" s="1"/>
  <c r="T120"/>
  <c r="S120" s="1"/>
  <c r="T119"/>
  <c r="S119" s="1"/>
  <c r="T118"/>
  <c r="S118" s="1"/>
  <c r="T117"/>
  <c r="S117" s="1"/>
  <c r="T116"/>
  <c r="S116" s="1"/>
  <c r="T115"/>
  <c r="S115" s="1"/>
  <c r="T114"/>
  <c r="S114" s="1"/>
  <c r="T113"/>
  <c r="S113" s="1"/>
  <c r="T112"/>
  <c r="S112" s="1"/>
  <c r="T111"/>
  <c r="S111" s="1"/>
  <c r="T110"/>
  <c r="S110" s="1"/>
  <c r="T109"/>
  <c r="S109" s="1"/>
  <c r="T108"/>
  <c r="S108" s="1"/>
  <c r="T107"/>
  <c r="S107" s="1"/>
  <c r="T106"/>
  <c r="S106" s="1"/>
  <c r="T105"/>
  <c r="S105" s="1"/>
  <c r="T104"/>
  <c r="S104" s="1"/>
  <c r="T103"/>
  <c r="S103" s="1"/>
  <c r="T102"/>
  <c r="S102" s="1"/>
  <c r="T101"/>
  <c r="S101" s="1"/>
  <c r="T100"/>
  <c r="S100" s="1"/>
  <c r="T99"/>
  <c r="S99" s="1"/>
  <c r="T98"/>
  <c r="S98" s="1"/>
  <c r="T97"/>
  <c r="S97" s="1"/>
  <c r="T96"/>
  <c r="S96" s="1"/>
  <c r="N96"/>
  <c r="M96"/>
  <c r="L96"/>
  <c r="K96"/>
  <c r="J96"/>
  <c r="I96"/>
  <c r="H96"/>
  <c r="G96"/>
  <c r="F96"/>
  <c r="T95"/>
  <c r="S95" s="1"/>
  <c r="N95"/>
  <c r="M95"/>
  <c r="L95"/>
  <c r="K95"/>
  <c r="J95"/>
  <c r="I95"/>
  <c r="H95"/>
  <c r="G95"/>
  <c r="F95"/>
  <c r="T94"/>
  <c r="S94" s="1"/>
  <c r="N94"/>
  <c r="M94"/>
  <c r="L94"/>
  <c r="K94"/>
  <c r="J94"/>
  <c r="I94"/>
  <c r="H94"/>
  <c r="G94"/>
  <c r="F94"/>
  <c r="T93"/>
  <c r="S93" s="1"/>
  <c r="N93"/>
  <c r="M93"/>
  <c r="L93"/>
  <c r="K93"/>
  <c r="J93"/>
  <c r="I93"/>
  <c r="H93"/>
  <c r="G93"/>
  <c r="F93"/>
  <c r="T92"/>
  <c r="S92" s="1"/>
  <c r="N92"/>
  <c r="M92"/>
  <c r="L92"/>
  <c r="K92"/>
  <c r="J92"/>
  <c r="I92"/>
  <c r="H92"/>
  <c r="G92"/>
  <c r="F92"/>
  <c r="T91"/>
  <c r="S91" s="1"/>
  <c r="N91"/>
  <c r="M91"/>
  <c r="L91"/>
  <c r="K91"/>
  <c r="J91"/>
  <c r="I91"/>
  <c r="H91"/>
  <c r="G91"/>
  <c r="F91"/>
  <c r="T90"/>
  <c r="S90" s="1"/>
  <c r="N90"/>
  <c r="M90"/>
  <c r="L90"/>
  <c r="K90"/>
  <c r="J90"/>
  <c r="I90"/>
  <c r="H90"/>
  <c r="G90"/>
  <c r="F90"/>
  <c r="T89"/>
  <c r="S89" s="1"/>
  <c r="N89"/>
  <c r="M89"/>
  <c r="L89"/>
  <c r="K89"/>
  <c r="J89"/>
  <c r="I89"/>
  <c r="H89"/>
  <c r="G89"/>
  <c r="F89"/>
  <c r="T88"/>
  <c r="S88" s="1"/>
  <c r="N88"/>
  <c r="M88"/>
  <c r="L88"/>
  <c r="K88"/>
  <c r="J88"/>
  <c r="I88"/>
  <c r="H88"/>
  <c r="G88"/>
  <c r="F88"/>
  <c r="T87"/>
  <c r="S87" s="1"/>
  <c r="N87"/>
  <c r="M87"/>
  <c r="L87"/>
  <c r="K87"/>
  <c r="J87"/>
  <c r="I87"/>
  <c r="H87"/>
  <c r="G87"/>
  <c r="F87"/>
  <c r="T86"/>
  <c r="S86" s="1"/>
  <c r="N86"/>
  <c r="M86"/>
  <c r="L86"/>
  <c r="K86"/>
  <c r="J86"/>
  <c r="I86"/>
  <c r="H86"/>
  <c r="G86"/>
  <c r="F86"/>
  <c r="T85"/>
  <c r="S85" s="1"/>
  <c r="N85"/>
  <c r="M85"/>
  <c r="L85"/>
  <c r="K85"/>
  <c r="J85"/>
  <c r="I85"/>
  <c r="H85"/>
  <c r="G85"/>
  <c r="F85"/>
  <c r="T84"/>
  <c r="S84" s="1"/>
  <c r="T83"/>
  <c r="S83" s="1"/>
  <c r="T82"/>
  <c r="S82" s="1"/>
  <c r="N82"/>
  <c r="M82"/>
  <c r="L82"/>
  <c r="K82"/>
  <c r="J82"/>
  <c r="I82"/>
  <c r="H82"/>
  <c r="G82"/>
  <c r="F82"/>
  <c r="T81"/>
  <c r="S81" s="1"/>
  <c r="N81"/>
  <c r="M81"/>
  <c r="L81"/>
  <c r="K81"/>
  <c r="J81"/>
  <c r="I81"/>
  <c r="H81"/>
  <c r="G81"/>
  <c r="F81"/>
  <c r="T80"/>
  <c r="S80" s="1"/>
  <c r="N80"/>
  <c r="M80"/>
  <c r="L80"/>
  <c r="K80"/>
  <c r="J80"/>
  <c r="I80"/>
  <c r="H80"/>
  <c r="G80"/>
  <c r="F80"/>
  <c r="T79"/>
  <c r="S79" s="1"/>
  <c r="N79"/>
  <c r="M79"/>
  <c r="L79"/>
  <c r="K79"/>
  <c r="J79"/>
  <c r="I79"/>
  <c r="H79"/>
  <c r="G79"/>
  <c r="F79"/>
  <c r="T78"/>
  <c r="S78" s="1"/>
  <c r="N78"/>
  <c r="M78"/>
  <c r="L78"/>
  <c r="K78"/>
  <c r="J78"/>
  <c r="I78"/>
  <c r="H78"/>
  <c r="G78"/>
  <c r="F78"/>
  <c r="T77"/>
  <c r="S77" s="1"/>
  <c r="N77"/>
  <c r="M77"/>
  <c r="L77"/>
  <c r="K77"/>
  <c r="J77"/>
  <c r="I77"/>
  <c r="H77"/>
  <c r="G77"/>
  <c r="F77"/>
  <c r="T76"/>
  <c r="S76" s="1"/>
  <c r="N76"/>
  <c r="L76"/>
  <c r="J76"/>
  <c r="H76"/>
  <c r="F76"/>
  <c r="K76"/>
  <c r="T75"/>
  <c r="S75" s="1"/>
  <c r="N75"/>
  <c r="L75"/>
  <c r="J75"/>
  <c r="H75"/>
  <c r="F75"/>
  <c r="K75"/>
  <c r="T74"/>
  <c r="S74" s="1"/>
  <c r="N74"/>
  <c r="L74"/>
  <c r="J74"/>
  <c r="H74"/>
  <c r="F74"/>
  <c r="K74"/>
  <c r="T73"/>
  <c r="S73" s="1"/>
  <c r="N73"/>
  <c r="M73"/>
  <c r="L73"/>
  <c r="K73"/>
  <c r="J73"/>
  <c r="I73"/>
  <c r="H73"/>
  <c r="G73"/>
  <c r="F73"/>
  <c r="T72"/>
  <c r="S72" s="1"/>
  <c r="N72"/>
  <c r="M72"/>
  <c r="L72"/>
  <c r="K72"/>
  <c r="J72"/>
  <c r="I72"/>
  <c r="H72"/>
  <c r="G72"/>
  <c r="T71"/>
  <c r="S71" s="1"/>
  <c r="N71"/>
  <c r="M71"/>
  <c r="L71"/>
  <c r="K71"/>
  <c r="J71"/>
  <c r="I71"/>
  <c r="H71"/>
  <c r="G71"/>
  <c r="F71"/>
  <c r="T70"/>
  <c r="S70" s="1"/>
  <c r="T69"/>
  <c r="S69" s="1"/>
  <c r="T68"/>
  <c r="S68" s="1"/>
  <c r="N68"/>
  <c r="M68"/>
  <c r="L68"/>
  <c r="K68"/>
  <c r="J68"/>
  <c r="I68"/>
  <c r="H68"/>
  <c r="G68"/>
  <c r="F68"/>
  <c r="T67"/>
  <c r="S67" s="1"/>
  <c r="N67"/>
  <c r="M67"/>
  <c r="L67"/>
  <c r="K67"/>
  <c r="J67"/>
  <c r="I67"/>
  <c r="H67"/>
  <c r="G67"/>
  <c r="F67"/>
  <c r="T66"/>
  <c r="S66" s="1"/>
  <c r="N66"/>
  <c r="M66"/>
  <c r="L66"/>
  <c r="K66"/>
  <c r="J66"/>
  <c r="I66"/>
  <c r="H66"/>
  <c r="G66"/>
  <c r="F66"/>
  <c r="T65"/>
  <c r="S65" s="1"/>
  <c r="N65"/>
  <c r="M65"/>
  <c r="L65"/>
  <c r="K65"/>
  <c r="J65"/>
  <c r="I65"/>
  <c r="H65"/>
  <c r="G65"/>
  <c r="F65"/>
  <c r="T64"/>
  <c r="S64" s="1"/>
  <c r="N64"/>
  <c r="M64"/>
  <c r="L64"/>
  <c r="K64"/>
  <c r="J64"/>
  <c r="I64"/>
  <c r="H64"/>
  <c r="G64"/>
  <c r="F64"/>
  <c r="T63"/>
  <c r="S63" s="1"/>
  <c r="N63"/>
  <c r="M63"/>
  <c r="L63"/>
  <c r="K63"/>
  <c r="J63"/>
  <c r="I63"/>
  <c r="H63"/>
  <c r="G63"/>
  <c r="F63"/>
  <c r="T62"/>
  <c r="S62" s="1"/>
  <c r="N62"/>
  <c r="M62"/>
  <c r="L62"/>
  <c r="K62"/>
  <c r="J62"/>
  <c r="I62"/>
  <c r="H62"/>
  <c r="G62"/>
  <c r="F62"/>
  <c r="T61"/>
  <c r="S61" s="1"/>
  <c r="N61"/>
  <c r="M61"/>
  <c r="L61"/>
  <c r="K61"/>
  <c r="J61"/>
  <c r="I61"/>
  <c r="H61"/>
  <c r="G61"/>
  <c r="F61"/>
  <c r="T60"/>
  <c r="S60" s="1"/>
  <c r="N60"/>
  <c r="M60"/>
  <c r="L60"/>
  <c r="K60"/>
  <c r="J60"/>
  <c r="I60"/>
  <c r="H60"/>
  <c r="G60"/>
  <c r="F60"/>
  <c r="T59"/>
  <c r="S59" s="1"/>
  <c r="N59"/>
  <c r="M59"/>
  <c r="L59"/>
  <c r="K59"/>
  <c r="J59"/>
  <c r="I59"/>
  <c r="H59"/>
  <c r="G59"/>
  <c r="F59"/>
  <c r="T58"/>
  <c r="S58" s="1"/>
  <c r="N58"/>
  <c r="M58"/>
  <c r="L58"/>
  <c r="K58"/>
  <c r="J58"/>
  <c r="I58"/>
  <c r="H58"/>
  <c r="G58"/>
  <c r="F58"/>
  <c r="T57"/>
  <c r="S57" s="1"/>
  <c r="N57"/>
  <c r="M57"/>
  <c r="L57"/>
  <c r="K57"/>
  <c r="J57"/>
  <c r="I57"/>
  <c r="H57"/>
  <c r="G57"/>
  <c r="F57"/>
  <c r="T56"/>
  <c r="S56" s="1"/>
  <c r="T55"/>
  <c r="S55" s="1"/>
  <c r="T54"/>
  <c r="S54" s="1"/>
  <c r="N54"/>
  <c r="M54"/>
  <c r="L54"/>
  <c r="K54"/>
  <c r="J54"/>
  <c r="I54"/>
  <c r="H54"/>
  <c r="G54"/>
  <c r="F54"/>
  <c r="T53"/>
  <c r="S53" s="1"/>
  <c r="N53"/>
  <c r="M53"/>
  <c r="L53"/>
  <c r="K53"/>
  <c r="J53"/>
  <c r="I53"/>
  <c r="H53"/>
  <c r="G53"/>
  <c r="F53"/>
  <c r="T52"/>
  <c r="S52" s="1"/>
  <c r="N52"/>
  <c r="M52"/>
  <c r="L52"/>
  <c r="K52"/>
  <c r="J52"/>
  <c r="I52"/>
  <c r="H52"/>
  <c r="G52"/>
  <c r="F52"/>
  <c r="T51"/>
  <c r="S51" s="1"/>
  <c r="N51"/>
  <c r="M51"/>
  <c r="L51"/>
  <c r="K51"/>
  <c r="J51"/>
  <c r="I51"/>
  <c r="H51"/>
  <c r="G51"/>
  <c r="F51"/>
  <c r="T50"/>
  <c r="S50" s="1"/>
  <c r="N50"/>
  <c r="M50"/>
  <c r="L50"/>
  <c r="K50"/>
  <c r="J50"/>
  <c r="I50"/>
  <c r="H50"/>
  <c r="G50"/>
  <c r="F50"/>
  <c r="T49"/>
  <c r="S49" s="1"/>
  <c r="N49"/>
  <c r="M49"/>
  <c r="L49"/>
  <c r="K49"/>
  <c r="J49"/>
  <c r="I49"/>
  <c r="H49"/>
  <c r="G49"/>
  <c r="F49"/>
  <c r="T48"/>
  <c r="S48" s="1"/>
  <c r="N48"/>
  <c r="M48"/>
  <c r="L48"/>
  <c r="K48"/>
  <c r="J48"/>
  <c r="I48"/>
  <c r="H48"/>
  <c r="G48"/>
  <c r="F48"/>
  <c r="T47"/>
  <c r="S47" s="1"/>
  <c r="N47"/>
  <c r="M47"/>
  <c r="L47"/>
  <c r="K47"/>
  <c r="J47"/>
  <c r="I47"/>
  <c r="H47"/>
  <c r="G47"/>
  <c r="F47"/>
  <c r="T46"/>
  <c r="S46" s="1"/>
  <c r="N46"/>
  <c r="M46"/>
  <c r="L46"/>
  <c r="K46"/>
  <c r="J46"/>
  <c r="I46"/>
  <c r="H46"/>
  <c r="G46"/>
  <c r="F46"/>
  <c r="T45"/>
  <c r="S45" s="1"/>
  <c r="N45"/>
  <c r="M45"/>
  <c r="L45"/>
  <c r="K45"/>
  <c r="J45"/>
  <c r="I45"/>
  <c r="H45"/>
  <c r="G45"/>
  <c r="F45"/>
  <c r="T44"/>
  <c r="S44" s="1"/>
  <c r="N44"/>
  <c r="M44"/>
  <c r="L44"/>
  <c r="K44"/>
  <c r="J44"/>
  <c r="I44"/>
  <c r="H44"/>
  <c r="G44"/>
  <c r="F44"/>
  <c r="T43"/>
  <c r="S43" s="1"/>
  <c r="N43"/>
  <c r="M43"/>
  <c r="L43"/>
  <c r="K43"/>
  <c r="J43"/>
  <c r="I43"/>
  <c r="H43"/>
  <c r="G43"/>
  <c r="F43"/>
  <c r="T42"/>
  <c r="S42" s="1"/>
  <c r="T41"/>
  <c r="S41" s="1"/>
  <c r="T40"/>
  <c r="S40" s="1"/>
  <c r="N40"/>
  <c r="M40"/>
  <c r="L40"/>
  <c r="K40"/>
  <c r="J40"/>
  <c r="I40"/>
  <c r="H40"/>
  <c r="G40"/>
  <c r="F40"/>
  <c r="T38"/>
  <c r="S38" s="1"/>
  <c r="N38"/>
  <c r="M38"/>
  <c r="L38"/>
  <c r="K38"/>
  <c r="J38"/>
  <c r="I38"/>
  <c r="H38"/>
  <c r="G38"/>
  <c r="F38"/>
  <c r="T37"/>
  <c r="S37" s="1"/>
  <c r="N37"/>
  <c r="M37"/>
  <c r="L37"/>
  <c r="K37"/>
  <c r="J37"/>
  <c r="I37"/>
  <c r="H37"/>
  <c r="G37"/>
  <c r="F37"/>
  <c r="T36"/>
  <c r="S36" s="1"/>
  <c r="N36"/>
  <c r="M36"/>
  <c r="L36"/>
  <c r="K36"/>
  <c r="J36"/>
  <c r="I36"/>
  <c r="H36"/>
  <c r="G36"/>
  <c r="F36"/>
  <c r="T35"/>
  <c r="S35" s="1"/>
  <c r="N35"/>
  <c r="M35"/>
  <c r="L35"/>
  <c r="K35"/>
  <c r="J35"/>
  <c r="I35"/>
  <c r="H35"/>
  <c r="G35"/>
  <c r="F35"/>
  <c r="T34"/>
  <c r="S34" s="1"/>
  <c r="N34"/>
  <c r="M34"/>
  <c r="L34"/>
  <c r="K34"/>
  <c r="J34"/>
  <c r="I34"/>
  <c r="H34"/>
  <c r="G34"/>
  <c r="F34"/>
  <c r="T33"/>
  <c r="S33" s="1"/>
  <c r="N33"/>
  <c r="M33"/>
  <c r="L33"/>
  <c r="K33"/>
  <c r="J33"/>
  <c r="I33"/>
  <c r="H33"/>
  <c r="G33"/>
  <c r="F33"/>
  <c r="T32"/>
  <c r="S32" s="1"/>
  <c r="N32"/>
  <c r="M32"/>
  <c r="L32"/>
  <c r="K32"/>
  <c r="J32"/>
  <c r="I32"/>
  <c r="H32"/>
  <c r="G32"/>
  <c r="F32"/>
  <c r="T31"/>
  <c r="S31" s="1"/>
  <c r="N31"/>
  <c r="M31"/>
  <c r="L31"/>
  <c r="K31"/>
  <c r="J31"/>
  <c r="I31"/>
  <c r="H31"/>
  <c r="G31"/>
  <c r="F31"/>
  <c r="T30"/>
  <c r="S30" s="1"/>
  <c r="N30"/>
  <c r="M30"/>
  <c r="L30"/>
  <c r="K30"/>
  <c r="J30"/>
  <c r="I30"/>
  <c r="H30"/>
  <c r="G30"/>
  <c r="F30"/>
  <c r="T29"/>
  <c r="S29" s="1"/>
  <c r="N29"/>
  <c r="M29"/>
  <c r="L29"/>
  <c r="K29"/>
  <c r="J29"/>
  <c r="I29"/>
  <c r="H29"/>
  <c r="G29"/>
  <c r="T28"/>
  <c r="S28" s="1"/>
  <c r="N28"/>
  <c r="M28"/>
  <c r="L28"/>
  <c r="K28"/>
  <c r="J28"/>
  <c r="I28"/>
  <c r="H28"/>
  <c r="G28"/>
  <c r="F28"/>
  <c r="T27"/>
  <c r="S27" s="1"/>
  <c r="T26"/>
  <c r="S26" s="1"/>
  <c r="T25"/>
  <c r="S25" s="1"/>
  <c r="N25"/>
  <c r="M25"/>
  <c r="L25"/>
  <c r="K25"/>
  <c r="J25"/>
  <c r="I25"/>
  <c r="H25"/>
  <c r="G25"/>
  <c r="F25"/>
  <c r="T24"/>
  <c r="S24" s="1"/>
  <c r="N24"/>
  <c r="M24"/>
  <c r="L24"/>
  <c r="K24"/>
  <c r="J24"/>
  <c r="I24"/>
  <c r="H24"/>
  <c r="G24"/>
  <c r="F24"/>
  <c r="T23"/>
  <c r="S23" s="1"/>
  <c r="F23"/>
  <c r="T22"/>
  <c r="S22" s="1"/>
  <c r="N22"/>
  <c r="M22"/>
  <c r="L22"/>
  <c r="K22"/>
  <c r="J22"/>
  <c r="I22"/>
  <c r="H22"/>
  <c r="G22"/>
  <c r="F22"/>
  <c r="T21"/>
  <c r="S21" s="1"/>
  <c r="N21"/>
  <c r="M21"/>
  <c r="L21"/>
  <c r="K21"/>
  <c r="J21"/>
  <c r="I21"/>
  <c r="H21"/>
  <c r="G21"/>
  <c r="F21"/>
  <c r="T20"/>
  <c r="S20" s="1"/>
  <c r="N20"/>
  <c r="M20"/>
  <c r="L20"/>
  <c r="K20"/>
  <c r="J20"/>
  <c r="I20"/>
  <c r="H20"/>
  <c r="G20"/>
  <c r="F20"/>
  <c r="T19"/>
  <c r="S19" s="1"/>
  <c r="N19"/>
  <c r="M19"/>
  <c r="L19"/>
  <c r="K19"/>
  <c r="J19"/>
  <c r="I19"/>
  <c r="H19"/>
  <c r="G19"/>
  <c r="F19"/>
  <c r="T18"/>
  <c r="S18" s="1"/>
  <c r="N18"/>
  <c r="M18"/>
  <c r="L18"/>
  <c r="K18"/>
  <c r="J18"/>
  <c r="I18"/>
  <c r="H18"/>
  <c r="G18"/>
  <c r="F18"/>
  <c r="T17"/>
  <c r="S17" s="1"/>
  <c r="N17"/>
  <c r="M17"/>
  <c r="L17"/>
  <c r="K17"/>
  <c r="J17"/>
  <c r="I17"/>
  <c r="H17"/>
  <c r="G17"/>
  <c r="F17"/>
  <c r="CW16"/>
  <c r="CW18" s="1"/>
  <c r="CW19" s="1"/>
  <c r="CV16"/>
  <c r="CT16"/>
  <c r="CS18" s="1"/>
  <c r="CS19" s="1"/>
  <c r="CS16"/>
  <c r="T16"/>
  <c r="S16" s="1"/>
  <c r="N16"/>
  <c r="M16"/>
  <c r="L16"/>
  <c r="K16"/>
  <c r="J16"/>
  <c r="I16"/>
  <c r="H16"/>
  <c r="G16"/>
  <c r="F16"/>
  <c r="T15"/>
  <c r="S15" s="1"/>
  <c r="N15"/>
  <c r="M15"/>
  <c r="L15"/>
  <c r="K15"/>
  <c r="J15"/>
  <c r="I15"/>
  <c r="H15"/>
  <c r="G15"/>
  <c r="F15"/>
  <c r="T14"/>
  <c r="S14" s="1"/>
  <c r="N14"/>
  <c r="M14"/>
  <c r="L14"/>
  <c r="K14"/>
  <c r="J14"/>
  <c r="I14"/>
  <c r="H14"/>
  <c r="G14"/>
  <c r="F14"/>
  <c r="D6"/>
  <c r="D10" l="1"/>
  <c r="E10"/>
  <c r="F10"/>
  <c r="I69"/>
  <c r="I41"/>
  <c r="I26"/>
  <c r="I97"/>
  <c r="G69"/>
  <c r="K69"/>
  <c r="J97"/>
  <c r="N97"/>
  <c r="J41"/>
  <c r="N41"/>
  <c r="H41"/>
  <c r="L41"/>
  <c r="I55"/>
  <c r="M55"/>
  <c r="H69"/>
  <c r="L69"/>
  <c r="G97"/>
  <c r="K97"/>
  <c r="M41"/>
  <c r="N83"/>
  <c r="L97"/>
  <c r="G41"/>
  <c r="K41"/>
  <c r="M69"/>
  <c r="G26"/>
  <c r="K26"/>
  <c r="G55"/>
  <c r="K55"/>
  <c r="H55"/>
  <c r="L55"/>
  <c r="J69"/>
  <c r="N69"/>
  <c r="L83"/>
  <c r="M97"/>
  <c r="H97"/>
  <c r="H83"/>
  <c r="J83"/>
  <c r="J55"/>
  <c r="N55"/>
  <c r="N26"/>
  <c r="J26"/>
  <c r="M26"/>
  <c r="H26"/>
  <c r="L26"/>
  <c r="K83"/>
  <c r="CW26"/>
  <c r="CW20"/>
  <c r="I74"/>
  <c r="M74"/>
  <c r="I75"/>
  <c r="M75"/>
  <c r="I76"/>
  <c r="M76"/>
  <c r="G74"/>
  <c r="G75"/>
  <c r="G76"/>
  <c r="I98" l="1"/>
  <c r="J70"/>
  <c r="I70"/>
  <c r="H70"/>
  <c r="J98"/>
  <c r="J56"/>
  <c r="I56"/>
  <c r="H98"/>
  <c r="H56"/>
  <c r="I27"/>
  <c r="L99"/>
  <c r="J27"/>
  <c r="I42"/>
  <c r="J42"/>
  <c r="H42"/>
  <c r="K99"/>
  <c r="H99"/>
  <c r="J99"/>
  <c r="M83"/>
  <c r="M99" s="1"/>
  <c r="G83"/>
  <c r="G99" s="1"/>
  <c r="I83"/>
  <c r="I99" s="1"/>
  <c r="N99"/>
  <c r="H27"/>
  <c r="J84" l="1"/>
  <c r="H100"/>
  <c r="I84"/>
  <c r="H84"/>
  <c r="J100"/>
  <c r="I100"/>
  <c r="F391" i="2" l="1"/>
  <c r="G389"/>
  <c r="F389"/>
  <c r="E389"/>
  <c r="D389"/>
  <c r="D388"/>
  <c r="I171"/>
  <c r="G171"/>
  <c r="D171"/>
  <c r="A231"/>
  <c r="A224"/>
  <c r="G87"/>
  <c r="G201"/>
  <c r="D87"/>
  <c r="D13"/>
  <c r="D201"/>
  <c r="F87"/>
  <c r="F13"/>
  <c r="E87"/>
  <c r="E43"/>
  <c r="E13"/>
  <c r="I371"/>
  <c r="G371"/>
  <c r="I363"/>
  <c r="F363"/>
  <c r="G361"/>
  <c r="E358"/>
  <c r="D358"/>
  <c r="F357"/>
  <c r="I356"/>
  <c r="G356"/>
  <c r="D356"/>
  <c r="J352"/>
  <c r="E287"/>
  <c r="D287"/>
  <c r="I229"/>
  <c r="F229"/>
  <c r="D229"/>
  <c r="I228"/>
  <c r="F200"/>
  <c r="D200"/>
  <c r="G192"/>
  <c r="F192"/>
  <c r="E192"/>
  <c r="D192"/>
  <c r="G191"/>
  <c r="F191"/>
  <c r="E191"/>
  <c r="D191"/>
  <c r="G190"/>
  <c r="F187"/>
  <c r="E187"/>
  <c r="D187"/>
  <c r="G183"/>
  <c r="F183"/>
  <c r="E183"/>
  <c r="D183"/>
  <c r="I175"/>
  <c r="F175"/>
  <c r="E175"/>
  <c r="D175"/>
  <c r="I174"/>
  <c r="H174"/>
  <c r="G174"/>
  <c r="F174"/>
  <c r="E174"/>
  <c r="D174"/>
  <c r="G167"/>
  <c r="F167"/>
  <c r="E167"/>
  <c r="D167"/>
  <c r="D163"/>
  <c r="E162"/>
  <c r="F160"/>
  <c r="E160"/>
  <c r="D160"/>
  <c r="F157"/>
  <c r="D157"/>
  <c r="F156"/>
  <c r="D156"/>
  <c r="F155"/>
  <c r="E155"/>
  <c r="D155"/>
  <c r="G151"/>
  <c r="F151"/>
  <c r="E151"/>
  <c r="D151"/>
  <c r="I150"/>
  <c r="H150"/>
  <c r="D150"/>
  <c r="F145"/>
  <c r="G143"/>
  <c r="F143"/>
  <c r="E143"/>
  <c r="D143"/>
  <c r="G134"/>
  <c r="F134"/>
  <c r="E134"/>
  <c r="D134"/>
  <c r="G133"/>
  <c r="F133"/>
  <c r="E133"/>
  <c r="D133"/>
  <c r="I130"/>
  <c r="G130"/>
  <c r="D130"/>
  <c r="I129"/>
  <c r="F121"/>
  <c r="E121"/>
  <c r="D121"/>
  <c r="J119"/>
  <c r="F119"/>
  <c r="D119"/>
  <c r="D118"/>
  <c r="G115"/>
  <c r="F115"/>
  <c r="E115"/>
  <c r="D115"/>
  <c r="F108"/>
  <c r="D108"/>
  <c r="F101"/>
  <c r="D101"/>
  <c r="F76"/>
  <c r="D76"/>
  <c r="F74"/>
  <c r="D74"/>
  <c r="E72"/>
  <c r="D72"/>
  <c r="I71"/>
  <c r="G71"/>
  <c r="F71"/>
  <c r="D71"/>
  <c r="I68"/>
  <c r="F68"/>
  <c r="D68"/>
  <c r="I54"/>
  <c r="F54"/>
  <c r="E54"/>
  <c r="D54"/>
  <c r="I53"/>
  <c r="H53"/>
  <c r="G53"/>
  <c r="F53"/>
  <c r="E53"/>
  <c r="D53"/>
  <c r="J51"/>
  <c r="F51"/>
  <c r="E51"/>
  <c r="D48"/>
  <c r="E46"/>
  <c r="D46"/>
  <c r="I40"/>
  <c r="D40"/>
  <c r="J34"/>
  <c r="I34"/>
  <c r="F34"/>
  <c r="D34"/>
  <c r="J33"/>
  <c r="I33"/>
  <c r="H33"/>
  <c r="G33"/>
  <c r="F33"/>
  <c r="D33"/>
  <c r="D30"/>
  <c r="H29"/>
  <c r="G29"/>
  <c r="F29"/>
  <c r="E29"/>
  <c r="D29"/>
  <c r="I23"/>
  <c r="F23"/>
  <c r="D23"/>
  <c r="I22"/>
  <c r="F18"/>
  <c r="D18"/>
  <c r="D8"/>
  <c r="I6"/>
</calcChain>
</file>

<file path=xl/sharedStrings.xml><?xml version="1.0" encoding="utf-8"?>
<sst xmlns="http://schemas.openxmlformats.org/spreadsheetml/2006/main" count="1163" uniqueCount="677">
  <si>
    <t>millet bun</t>
  </si>
  <si>
    <t>bun</t>
  </si>
  <si>
    <t>parkside</t>
  </si>
  <si>
    <t>dark chocolate</t>
  </si>
  <si>
    <t>fat free pumpkin pie</t>
  </si>
  <si>
    <t>nate's meatless meatballs</t>
  </si>
  <si>
    <t>meatball</t>
  </si>
  <si>
    <t>pumpkin</t>
  </si>
  <si>
    <t>Low Fat Pumpkin Pie (8)</t>
  </si>
  <si>
    <t>wheat gluten</t>
  </si>
  <si>
    <t>protein</t>
    <phoneticPr fontId="6" type="noConversion"/>
  </si>
  <si>
    <t>red lentils</t>
    <phoneticPr fontId="6" type="noConversion"/>
  </si>
  <si>
    <t>cup</t>
    <phoneticPr fontId="6" type="noConversion"/>
  </si>
  <si>
    <t>Oat Bran</t>
  </si>
  <si>
    <t>PureFit Bar</t>
  </si>
  <si>
    <t>Soymilk</t>
  </si>
  <si>
    <t>Split peas</t>
  </si>
  <si>
    <t>Teff</t>
  </si>
  <si>
    <t>Lentils</t>
  </si>
  <si>
    <t>Brown rice</t>
  </si>
  <si>
    <t>Whole Wheat Pasta</t>
  </si>
  <si>
    <t>apple</t>
  </si>
  <si>
    <t>Ezekiel Bread</t>
  </si>
  <si>
    <t>slice</t>
  </si>
  <si>
    <t>Vegetable</t>
  </si>
  <si>
    <t>soyboy ravioli</t>
  </si>
  <si>
    <t>crust</t>
  </si>
  <si>
    <t>vegan gourmet cheese</t>
  </si>
  <si>
    <t>white rice</t>
  </si>
  <si>
    <t>kale</t>
  </si>
  <si>
    <t>pinto beans</t>
  </si>
  <si>
    <t>golean cereal</t>
  </si>
  <si>
    <t>fat free brownie</t>
  </si>
  <si>
    <t>brownie</t>
  </si>
  <si>
    <t>brown rice pasta</t>
  </si>
  <si>
    <t>Comstock  no sugar cherry pie filling</t>
    <phoneticPr fontId="6" type="noConversion"/>
  </si>
  <si>
    <t>mango</t>
    <phoneticPr fontId="6" type="noConversion"/>
  </si>
  <si>
    <t>peas</t>
    <phoneticPr fontId="6" type="noConversion"/>
  </si>
  <si>
    <t>cup(145g)</t>
    <phoneticPr fontId="6" type="noConversion"/>
  </si>
  <si>
    <t>broccoli</t>
  </si>
  <si>
    <t>Sugar (g)</t>
  </si>
  <si>
    <t>cholesterol (mg)</t>
  </si>
  <si>
    <t>sophie's fish fillet</t>
  </si>
  <si>
    <t>sunwarrior protein</t>
  </si>
  <si>
    <t>plant fusion protein</t>
  </si>
  <si>
    <t>warrior blend protein</t>
  </si>
  <si>
    <t>tempt ice cream</t>
  </si>
  <si>
    <t>Calories</t>
  </si>
  <si>
    <t>protein (g)carbs</t>
  </si>
  <si>
    <t>strip</t>
  </si>
  <si>
    <t>Scrambled Tofu and Bacon</t>
  </si>
  <si>
    <t>breakfast</t>
    <phoneticPr fontId="6" type="noConversion"/>
  </si>
  <si>
    <t>snack</t>
    <phoneticPr fontId="6" type="noConversion"/>
  </si>
  <si>
    <t>lunch</t>
    <phoneticPr fontId="6" type="noConversion"/>
  </si>
  <si>
    <t>dinner</t>
    <phoneticPr fontId="6" type="noConversion"/>
  </si>
  <si>
    <t>Nile Ethiopian Restaurant</t>
  </si>
  <si>
    <t>MEAL 4</t>
    <phoneticPr fontId="6" type="noConversion"/>
  </si>
  <si>
    <t>serving</t>
    <phoneticPr fontId="6" type="noConversion"/>
  </si>
  <si>
    <t>Peanut-Lime Dragon Dressing</t>
    <phoneticPr fontId="6" type="noConversion"/>
  </si>
  <si>
    <t>cup</t>
    <phoneticPr fontId="6" type="noConversion"/>
  </si>
  <si>
    <t>Extra firm tofu</t>
  </si>
  <si>
    <t>block</t>
  </si>
  <si>
    <t>Edamame</t>
  </si>
  <si>
    <t>Light tofu</t>
  </si>
  <si>
    <t>Trader Joe's tortilla</t>
  </si>
  <si>
    <t>tortilla</t>
  </si>
  <si>
    <t>Smart dogs</t>
  </si>
  <si>
    <t>dog</t>
  </si>
  <si>
    <t>Westsoy seitan</t>
  </si>
  <si>
    <t>Yves' "Meatless Lemon Herb Chicken skewers"</t>
  </si>
  <si>
    <t>skewer</t>
  </si>
  <si>
    <t>bowl</t>
  </si>
  <si>
    <t>Almonds</t>
  </si>
  <si>
    <t>Grapefruit</t>
  </si>
  <si>
    <t>Gardein Beef</t>
  </si>
  <si>
    <t>Gardein Chicken</t>
  </si>
  <si>
    <t>Bean Shake</t>
  </si>
  <si>
    <t>shake</t>
  </si>
  <si>
    <t>potato</t>
  </si>
  <si>
    <t>Apple</t>
  </si>
  <si>
    <t>Bean Pasta with Tomato Cream Sauce (2)</t>
  </si>
  <si>
    <t>% of Calories:</t>
  </si>
  <si>
    <t>MEAL TOTALS:</t>
  </si>
  <si>
    <t>whole wheat couscous</t>
  </si>
  <si>
    <t>dry cup</t>
  </si>
  <si>
    <t>cookie</t>
  </si>
  <si>
    <t>sushi</t>
  </si>
  <si>
    <t>gardein burger</t>
  </si>
  <si>
    <t>burger</t>
  </si>
  <si>
    <t>blackeyed peas</t>
  </si>
  <si>
    <t>corn tortilla</t>
  </si>
  <si>
    <t>red lentils</t>
  </si>
  <si>
    <t>soba noodles</t>
  </si>
  <si>
    <t>paratha</t>
  </si>
  <si>
    <t>beet</t>
    <phoneticPr fontId="6" type="noConversion"/>
  </si>
  <si>
    <t>head</t>
    <phoneticPr fontId="6" type="noConversion"/>
  </si>
  <si>
    <t>shell</t>
  </si>
  <si>
    <t>ground beef</t>
  </si>
  <si>
    <t>agave nectar</t>
  </si>
  <si>
    <t>vegetable oil</t>
  </si>
  <si>
    <t>Derek Bread</t>
  </si>
  <si>
    <t>derek cake</t>
  </si>
  <si>
    <t>fava beans</t>
  </si>
  <si>
    <t>smart and delicious low carb tortilla</t>
  </si>
  <si>
    <t>focaccia bread</t>
  </si>
  <si>
    <t>sprouted pizza crust</t>
    <phoneticPr fontId="6" type="noConversion"/>
  </si>
  <si>
    <t>package</t>
    <phoneticPr fontId="6" type="noConversion"/>
  </si>
  <si>
    <t>fat</t>
  </si>
  <si>
    <t>fiber</t>
  </si>
  <si>
    <t>sodium</t>
  </si>
  <si>
    <t>Serving</t>
    <phoneticPr fontId="6" type="noConversion"/>
  </si>
  <si>
    <t>Size:</t>
    <phoneticPr fontId="6" type="noConversion"/>
  </si>
  <si>
    <t>refried beans</t>
  </si>
  <si>
    <t>Double decker taco</t>
  </si>
  <si>
    <t>wrap-itz tortilla</t>
  </si>
  <si>
    <t>wrap</t>
  </si>
  <si>
    <t>ezekiel pita</t>
  </si>
  <si>
    <t>pita</t>
  </si>
  <si>
    <t>mushrooms</t>
  </si>
  <si>
    <t>date</t>
  </si>
  <si>
    <t>buckwheat flour</t>
  </si>
  <si>
    <t>buckwheat pancakes</t>
  </si>
  <si>
    <t>spaghetti squash</t>
  </si>
  <si>
    <t>sesame oil</t>
    <phoneticPr fontId="6" type="noConversion"/>
  </si>
  <si>
    <t>Activity levels:</t>
    <phoneticPr fontId="6" type="noConversion"/>
  </si>
  <si>
    <t>Select your goal:</t>
    <phoneticPr fontId="6" type="noConversion"/>
  </si>
  <si>
    <t>vegan chocolate cake</t>
  </si>
  <si>
    <t>wine</t>
  </si>
  <si>
    <t>tenth of block</t>
  </si>
  <si>
    <t>pb2</t>
  </si>
  <si>
    <t>whole wheat bun</t>
  </si>
  <si>
    <t>acorn squash</t>
  </si>
  <si>
    <t>Red Lentil Dal (6)</t>
  </si>
  <si>
    <t>mission small corn tortilla</t>
  </si>
  <si>
    <t>cooked brown rice</t>
  </si>
  <si>
    <t>TVP</t>
  </si>
  <si>
    <t>whole wheat flour</t>
  </si>
  <si>
    <t>peas</t>
  </si>
  <si>
    <t>canned cherries</t>
  </si>
  <si>
    <t>carrot</t>
  </si>
  <si>
    <t>garlic</t>
  </si>
  <si>
    <t>corn</t>
  </si>
  <si>
    <t>Liters</t>
  </si>
  <si>
    <t>Hours</t>
  </si>
  <si>
    <t>Total Night's Sleep</t>
  </si>
  <si>
    <t>natural peanut butter</t>
  </si>
  <si>
    <t>bunch</t>
  </si>
  <si>
    <t>pinenuts</t>
  </si>
  <si>
    <t>Uncooked quinoa</t>
    <phoneticPr fontId="6" type="noConversion"/>
  </si>
  <si>
    <t>Omelets (2)</t>
    <phoneticPr fontId="6" type="noConversion"/>
  </si>
  <si>
    <t>cashews</t>
    <phoneticPr fontId="6" type="noConversion"/>
  </si>
  <si>
    <t>Butternut Alfredo (4)</t>
  </si>
  <si>
    <t>field roast frank</t>
  </si>
  <si>
    <t>frank</t>
  </si>
  <si>
    <t>phood</t>
  </si>
  <si>
    <t>ezekial bun</t>
  </si>
  <si>
    <t>white mushrooms</t>
  </si>
  <si>
    <t>ounce</t>
  </si>
  <si>
    <t>olives</t>
  </si>
  <si>
    <t>panko</t>
  </si>
  <si>
    <t>pumpkin muffin</t>
  </si>
  <si>
    <t>muffin</t>
  </si>
  <si>
    <t>asparagus</t>
  </si>
  <si>
    <t>whole wheat pizza crust</t>
  </si>
  <si>
    <t>chocolate mousse</t>
  </si>
  <si>
    <t>twin oaks sausage</t>
  </si>
  <si>
    <t>corn tortilla</t>
    <phoneticPr fontId="6" type="noConversion"/>
  </si>
  <si>
    <t>minced ginger</t>
    <phoneticPr fontId="6" type="noConversion"/>
  </si>
  <si>
    <t>crushed tomatoes</t>
    <phoneticPr fontId="6" type="noConversion"/>
  </si>
  <si>
    <t>bar</t>
    <phoneticPr fontId="6" type="noConversion"/>
  </si>
  <si>
    <t>Soymilk</t>
    <phoneticPr fontId="6" type="noConversion"/>
  </si>
  <si>
    <t>cup</t>
    <phoneticPr fontId="6" type="noConversion"/>
  </si>
  <si>
    <t>Split peas</t>
    <phoneticPr fontId="6" type="noConversion"/>
  </si>
  <si>
    <t>Trader Joe's tortilla</t>
    <phoneticPr fontId="6" type="noConversion"/>
  </si>
  <si>
    <t>Grapefruit</t>
    <phoneticPr fontId="6" type="noConversion"/>
  </si>
  <si>
    <t>cauliflower</t>
    <phoneticPr fontId="6" type="noConversion"/>
  </si>
  <si>
    <t>Sodium (mg)</t>
    <phoneticPr fontId="6" type="noConversion"/>
  </si>
  <si>
    <t>Cholesterol (mg)</t>
    <phoneticPr fontId="6" type="noConversion"/>
  </si>
  <si>
    <t>Carbs (g)</t>
    <phoneticPr fontId="6" type="noConversion"/>
  </si>
  <si>
    <t>Quinoa</t>
    <phoneticPr fontId="6" type="noConversion"/>
  </si>
  <si>
    <t>PureFit Bar</t>
    <phoneticPr fontId="6" type="noConversion"/>
  </si>
  <si>
    <t>Napa cabbage</t>
    <phoneticPr fontId="6" type="noConversion"/>
  </si>
  <si>
    <t xml:space="preserve">Select activity level (definitions at right):  </t>
    <phoneticPr fontId="6" type="noConversion"/>
  </si>
  <si>
    <t>tamari almonds</t>
    <phoneticPr fontId="6" type="noConversion"/>
  </si>
  <si>
    <t>V</t>
    <phoneticPr fontId="6" type="noConversion"/>
  </si>
  <si>
    <t>canned diced tomatoes, no salt</t>
    <phoneticPr fontId="6" type="noConversion"/>
  </si>
  <si>
    <t>can</t>
    <phoneticPr fontId="6" type="noConversion"/>
  </si>
  <si>
    <t>canned red kidney beans, rinsed</t>
    <phoneticPr fontId="6" type="noConversion"/>
  </si>
  <si>
    <t>pound</t>
    <phoneticPr fontId="6" type="noConversion"/>
  </si>
  <si>
    <t>Minestrone</t>
  </si>
  <si>
    <t>black pepper</t>
    <phoneticPr fontId="6" type="noConversion"/>
  </si>
  <si>
    <t>oz</t>
    <phoneticPr fontId="6" type="noConversion"/>
  </si>
  <si>
    <t>cherry tomatoes</t>
    <phoneticPr fontId="6" type="noConversion"/>
  </si>
  <si>
    <t>mimi's whole wheat pizza crust</t>
  </si>
  <si>
    <t>fig bar</t>
  </si>
  <si>
    <t>Stuffed Acorn Squash (4)</t>
  </si>
  <si>
    <t>Low Fat Brownies (9)</t>
  </si>
  <si>
    <t>Buckwheat Waffles (4)</t>
  </si>
  <si>
    <t>Quinoa, White Bean, and Kale Stew (8)</t>
    <phoneticPr fontId="6" type="noConversion"/>
  </si>
  <si>
    <t>Westsoy seitan</t>
    <phoneticPr fontId="6" type="noConversion"/>
  </si>
  <si>
    <t>container</t>
    <phoneticPr fontId="6" type="noConversion"/>
  </si>
  <si>
    <t>TVP</t>
    <phoneticPr fontId="6" type="noConversion"/>
  </si>
  <si>
    <t>Oat Bran</t>
    <phoneticPr fontId="6" type="noConversion"/>
  </si>
  <si>
    <t>Blueberries</t>
    <phoneticPr fontId="6" type="noConversion"/>
  </si>
  <si>
    <t>MEAL  1</t>
    <phoneticPr fontId="6" type="noConversion"/>
  </si>
  <si>
    <t>MEAL 2</t>
    <phoneticPr fontId="6" type="noConversion"/>
  </si>
  <si>
    <t>tbsp</t>
    <phoneticPr fontId="6" type="noConversion"/>
  </si>
  <si>
    <t>spinach</t>
    <phoneticPr fontId="6" type="noConversion"/>
  </si>
  <si>
    <t>salt</t>
  </si>
  <si>
    <t>MEAL 6</t>
    <phoneticPr fontId="6" type="noConversion"/>
  </si>
  <si>
    <t>MEAL TOTALS:</t>
    <phoneticPr fontId="6" type="noConversion"/>
  </si>
  <si>
    <t>Green Goddess Dressing</t>
  </si>
  <si>
    <t>yellow corn grits</t>
  </si>
  <si>
    <t>bocca ground beef</t>
  </si>
  <si>
    <t>light soymilk</t>
  </si>
  <si>
    <t>injera</t>
  </si>
  <si>
    <t>Notes</t>
  </si>
  <si>
    <t>Total Daily Water</t>
  </si>
  <si>
    <t>black bean pasta</t>
  </si>
  <si>
    <t>ezekiel pasta</t>
  </si>
  <si>
    <t>fitness bread</t>
  </si>
  <si>
    <t>angelfood smoothie</t>
  </si>
  <si>
    <t>smoothie</t>
  </si>
  <si>
    <t>chocolate pie</t>
  </si>
  <si>
    <t>pie</t>
  </si>
  <si>
    <t>spinach</t>
  </si>
  <si>
    <t>almond milk</t>
  </si>
  <si>
    <t>brown rice tortilla</t>
  </si>
  <si>
    <t>cauliflower</t>
  </si>
  <si>
    <t>head</t>
  </si>
  <si>
    <t>Tbsp</t>
  </si>
  <si>
    <t>parsley</t>
    <phoneticPr fontId="6" type="noConversion"/>
  </si>
  <si>
    <t>nonalcoholic beer</t>
  </si>
  <si>
    <t>beer</t>
  </si>
  <si>
    <t>frozen corn</t>
    <phoneticPr fontId="6" type="noConversion"/>
  </si>
  <si>
    <t>mac and cheese with broccoli and hotdogs</t>
  </si>
  <si>
    <t>portion</t>
  </si>
  <si>
    <t>kiwi</t>
  </si>
  <si>
    <t>whole foods</t>
  </si>
  <si>
    <t>tortilla shell</t>
  </si>
  <si>
    <t>watermelon</t>
  </si>
  <si>
    <t>plum</t>
    <phoneticPr fontId="18" type="noConversion"/>
  </si>
  <si>
    <t>Rip's big bowl</t>
    <phoneticPr fontId="18" type="noConversion"/>
  </si>
  <si>
    <t>cup</t>
    <phoneticPr fontId="18" type="noConversion"/>
  </si>
  <si>
    <t>whole food shake</t>
  </si>
  <si>
    <t>harrison st</t>
  </si>
  <si>
    <t>raisins</t>
  </si>
  <si>
    <t>Blueberries</t>
  </si>
  <si>
    <t>Sweet Lettuce Smoothie</t>
    <phoneticPr fontId="6" type="noConversion"/>
  </si>
  <si>
    <t>broccoli</t>
    <phoneticPr fontId="6" type="noConversion"/>
  </si>
  <si>
    <t>sunflower seeds</t>
    <phoneticPr fontId="6" type="noConversion"/>
  </si>
  <si>
    <t>oatmeal</t>
  </si>
  <si>
    <t>fava beans</t>
    <phoneticPr fontId="6" type="noConversion"/>
  </si>
  <si>
    <t>zucchini</t>
  </si>
  <si>
    <t>zucchini</t>
    <phoneticPr fontId="6" type="noConversion"/>
  </si>
  <si>
    <t>salt</t>
    <phoneticPr fontId="6" type="noConversion"/>
  </si>
  <si>
    <t>tsp</t>
    <phoneticPr fontId="6" type="noConversion"/>
  </si>
  <si>
    <t>tbps</t>
  </si>
  <si>
    <t>green beans</t>
  </si>
  <si>
    <t>tender</t>
  </si>
  <si>
    <t>tempeh</t>
  </si>
  <si>
    <t>pine nuts</t>
  </si>
  <si>
    <t>steel cut oats</t>
  </si>
  <si>
    <t>Annie's Lite Italian dressing</t>
    <phoneticPr fontId="6" type="noConversion"/>
  </si>
  <si>
    <t>Vega Protein</t>
  </si>
  <si>
    <t>Brown rice</t>
    <phoneticPr fontId="6" type="noConversion"/>
  </si>
  <si>
    <t>Whole Wheat Pasta</t>
    <phoneticPr fontId="6" type="noConversion"/>
  </si>
  <si>
    <t>Black beans</t>
    <phoneticPr fontId="6" type="noConversion"/>
  </si>
  <si>
    <t>can</t>
    <phoneticPr fontId="6" type="noConversion"/>
  </si>
  <si>
    <t>scoop</t>
    <phoneticPr fontId="6" type="noConversion"/>
  </si>
  <si>
    <t>Cabbage Peach and Carrot Smoothie</t>
  </si>
  <si>
    <t>block</t>
    <phoneticPr fontId="6" type="noConversion"/>
  </si>
  <si>
    <t>Light tofu</t>
    <phoneticPr fontId="6" type="noConversion"/>
  </si>
  <si>
    <t>tortilla</t>
    <phoneticPr fontId="6" type="noConversion"/>
  </si>
  <si>
    <t>Protein (g)</t>
    <phoneticPr fontId="6" type="noConversion"/>
  </si>
  <si>
    <t>Fat (g)</t>
    <phoneticPr fontId="6" type="noConversion"/>
  </si>
  <si>
    <t>V is very active (exercise 6-7 days/week)</t>
    <phoneticPr fontId="6" type="noConversion"/>
  </si>
  <si>
    <t>glass</t>
  </si>
  <si>
    <t>Gardein Beef</t>
    <phoneticPr fontId="6" type="noConversion"/>
  </si>
  <si>
    <t>Gardein Chicken</t>
    <phoneticPr fontId="6" type="noConversion"/>
  </si>
  <si>
    <t>mung bean flour</t>
  </si>
  <si>
    <t>mung bean shake</t>
  </si>
  <si>
    <t>FAKIN BACON</t>
  </si>
  <si>
    <t>chicken-less strips</t>
  </si>
  <si>
    <t>clif builder bar</t>
  </si>
  <si>
    <t>bok choy</t>
  </si>
  <si>
    <t>whole wheat hotdog bun</t>
  </si>
  <si>
    <t>corn on the cob</t>
  </si>
  <si>
    <t>ear</t>
  </si>
  <si>
    <t>yves hotdog</t>
  </si>
  <si>
    <t>hotdog</t>
  </si>
  <si>
    <t>gardein crispy chicken filet</t>
  </si>
  <si>
    <t>Apple</t>
    <phoneticPr fontId="6" type="noConversion"/>
  </si>
  <si>
    <t>apple</t>
    <phoneticPr fontId="6" type="noConversion"/>
  </si>
  <si>
    <t>fruit</t>
  </si>
  <si>
    <t>package</t>
  </si>
  <si>
    <t>% of Calories:</t>
    <phoneticPr fontId="6" type="noConversion"/>
  </si>
  <si>
    <t>Package</t>
    <phoneticPr fontId="6" type="noConversion"/>
  </si>
  <si>
    <t>Edamame</t>
    <phoneticPr fontId="6" type="noConversion"/>
  </si>
  <si>
    <t>Luna Bar</t>
  </si>
  <si>
    <t>bar</t>
  </si>
  <si>
    <t>banana</t>
  </si>
  <si>
    <t>peach</t>
    <phoneticPr fontId="6" type="noConversion"/>
  </si>
  <si>
    <t>cabbage</t>
    <phoneticPr fontId="6" type="noConversion"/>
  </si>
  <si>
    <t>cup (70g)</t>
    <phoneticPr fontId="6" type="noConversion"/>
  </si>
  <si>
    <t>seitan</t>
    <phoneticPr fontId="6" type="noConversion"/>
  </si>
  <si>
    <t>batch</t>
    <phoneticPr fontId="6" type="noConversion"/>
  </si>
  <si>
    <t>fresca sandwich</t>
  </si>
  <si>
    <t>fresca</t>
  </si>
  <si>
    <t>ipanema</t>
  </si>
  <si>
    <t>sprout</t>
  </si>
  <si>
    <t>white flour</t>
  </si>
  <si>
    <t>spelt flour</t>
  </si>
  <si>
    <t>chickpea flour</t>
  </si>
  <si>
    <t>canned sweet potato</t>
  </si>
  <si>
    <t>romaine</t>
    <phoneticPr fontId="6" type="noConversion"/>
  </si>
  <si>
    <t>Gardein tenders</t>
  </si>
  <si>
    <t>butternut squash</t>
  </si>
  <si>
    <t>serving</t>
  </si>
  <si>
    <t>piece</t>
  </si>
  <si>
    <t>clove</t>
  </si>
  <si>
    <t>Rapunzel Bouillon, no salt added</t>
  </si>
  <si>
    <t>cube</t>
  </si>
  <si>
    <t>canned diced tomatoes, no salt</t>
  </si>
  <si>
    <t>canned red kidney beans, rinsed</t>
  </si>
  <si>
    <t>pound</t>
  </si>
  <si>
    <t>tamari almonds</t>
  </si>
  <si>
    <t>Annie's Lite Honey Mustard dressing</t>
  </si>
  <si>
    <t>Kalamata olives</t>
  </si>
  <si>
    <t>olive</t>
  </si>
  <si>
    <t>sesame oil</t>
  </si>
  <si>
    <t>whole oat flour</t>
  </si>
  <si>
    <t>cucumber</t>
    <phoneticPr fontId="6" type="noConversion"/>
  </si>
  <si>
    <t>kale</t>
    <phoneticPr fontId="6" type="noConversion"/>
  </si>
  <si>
    <t>red bell pepper</t>
    <phoneticPr fontId="6" type="noConversion"/>
  </si>
  <si>
    <t>Tbsp</t>
    <phoneticPr fontId="6" type="noConversion"/>
  </si>
  <si>
    <t>biscuit</t>
  </si>
  <si>
    <t>large</t>
  </si>
  <si>
    <t>Black Bean Burrito Filling (6)</t>
    <phoneticPr fontId="6" type="noConversion"/>
  </si>
  <si>
    <t>Sweet Potato</t>
  </si>
  <si>
    <t>Fava Beans with garlic, onion, lemon, &amp; parsley</t>
    <phoneticPr fontId="6" type="noConversion"/>
  </si>
  <si>
    <t>recipe</t>
    <phoneticPr fontId="6" type="noConversion"/>
  </si>
  <si>
    <t xml:space="preserve">  or right-click and Clear Contents! (Deleting rows messes up the drop-down menus).</t>
    <phoneticPr fontId="6" type="noConversion"/>
  </si>
  <si>
    <t>defatted peanut butter</t>
  </si>
  <si>
    <t>tbsp</t>
  </si>
  <si>
    <t>strawberries</t>
  </si>
  <si>
    <t>Autumn Sweet Potato Smoothie</t>
    <phoneticPr fontId="6" type="noConversion"/>
  </si>
  <si>
    <t>Good Morning Smoothie</t>
    <phoneticPr fontId="6" type="noConversion"/>
  </si>
  <si>
    <t>Mustard seeds</t>
    <phoneticPr fontId="6" type="noConversion"/>
  </si>
  <si>
    <t>tbsp</t>
    <phoneticPr fontId="6" type="noConversion"/>
  </si>
  <si>
    <t>cooked lentils</t>
    <phoneticPr fontId="6" type="noConversion"/>
  </si>
  <si>
    <t>dry lentils</t>
    <phoneticPr fontId="6" type="noConversion"/>
  </si>
  <si>
    <t>Lentil Bolognese Penne (2)</t>
  </si>
  <si>
    <t>Lentil Tacos (6)</t>
  </si>
  <si>
    <t>bowl</t>
    <phoneticPr fontId="6" type="noConversion"/>
  </si>
  <si>
    <t>Quinoa Tabbouli</t>
    <phoneticPr fontId="6" type="noConversion"/>
  </si>
  <si>
    <t>Broccoli Cream Soup</t>
    <phoneticPr fontId="6" type="noConversion"/>
  </si>
  <si>
    <t>Easy Southern-ish Beans</t>
    <phoneticPr fontId="6" type="noConversion"/>
  </si>
  <si>
    <t>chickpeas</t>
  </si>
  <si>
    <t>minced garlic</t>
    <phoneticPr fontId="6" type="noConversion"/>
  </si>
  <si>
    <t>Sweet Potato</t>
    <phoneticPr fontId="6" type="noConversion"/>
  </si>
  <si>
    <t>slice</t>
    <phoneticPr fontId="6" type="noConversion"/>
  </si>
  <si>
    <t>olive oil</t>
  </si>
  <si>
    <t>Tbsp</t>
    <phoneticPr fontId="6" type="noConversion"/>
  </si>
  <si>
    <t>flaxseed oil</t>
    <phoneticPr fontId="6" type="noConversion"/>
  </si>
  <si>
    <t>Black beans</t>
  </si>
  <si>
    <t>Protein</t>
  </si>
  <si>
    <t>scoop</t>
  </si>
  <si>
    <t>carbs</t>
    <phoneticPr fontId="6" type="noConversion"/>
  </si>
  <si>
    <t>fat</t>
    <phoneticPr fontId="6" type="noConversion"/>
  </si>
  <si>
    <t>calories/gram</t>
    <phoneticPr fontId="6" type="noConversion"/>
  </si>
  <si>
    <t>fruit</t>
    <phoneticPr fontId="6" type="noConversion"/>
  </si>
  <si>
    <t>Rapunzel Bouillon, no salt added</t>
    <phoneticPr fontId="6" type="noConversion"/>
  </si>
  <si>
    <t>cube</t>
    <phoneticPr fontId="6" type="noConversion"/>
  </si>
  <si>
    <t>Gardein tenders</t>
    <phoneticPr fontId="6" type="noConversion"/>
  </si>
  <si>
    <t>TJ's beef-less strips</t>
    <phoneticPr fontId="6" type="noConversion"/>
  </si>
  <si>
    <t>Extra firm tofu</t>
    <phoneticPr fontId="6" type="noConversion"/>
  </si>
  <si>
    <t>S is sedentary (desk job, no exercise)</t>
    <phoneticPr fontId="6" type="noConversion"/>
  </si>
  <si>
    <t>L is lightly active (exercise 1-3 days/week)</t>
    <phoneticPr fontId="6" type="noConversion"/>
  </si>
  <si>
    <t>Whole Food Vegan Gainer</t>
    <phoneticPr fontId="6" type="noConversion"/>
  </si>
  <si>
    <t>frozen mango</t>
    <phoneticPr fontId="6" type="noConversion"/>
  </si>
  <si>
    <t>M is moderately active (exercise 3-5 days/week)</t>
    <phoneticPr fontId="6" type="noConversion"/>
  </si>
  <si>
    <t>Fiber (g)</t>
    <phoneticPr fontId="6" type="noConversion"/>
  </si>
  <si>
    <t>Sugar (g)</t>
    <phoneticPr fontId="6" type="noConversion"/>
  </si>
  <si>
    <t>red potato</t>
    <phoneticPr fontId="6" type="noConversion"/>
  </si>
  <si>
    <t>whole</t>
    <phoneticPr fontId="6" type="noConversion"/>
  </si>
  <si>
    <t>lean mass (kg):</t>
    <phoneticPr fontId="6" type="noConversion"/>
  </si>
  <si>
    <t>BMR:</t>
    <phoneticPr fontId="6" type="noConversion"/>
  </si>
  <si>
    <t>**To remove ingredients that you don't need, don't delete the entire row: select the cells with the unwanted info in columns A through K and hit Delete</t>
    <phoneticPr fontId="6" type="noConversion"/>
  </si>
  <si>
    <t>M</t>
    <phoneticPr fontId="6" type="noConversion"/>
  </si>
  <si>
    <t>lemon juice</t>
    <phoneticPr fontId="6" type="noConversion"/>
  </si>
  <si>
    <t>Kalamata olives</t>
    <phoneticPr fontId="6" type="noConversion"/>
  </si>
  <si>
    <t>olive</t>
    <phoneticPr fontId="6" type="noConversion"/>
  </si>
  <si>
    <t>tahini</t>
  </si>
  <si>
    <t>Salad</t>
  </si>
  <si>
    <t>avocado</t>
    <phoneticPr fontId="6" type="noConversion"/>
  </si>
  <si>
    <t>Nitro-Fusion Protein</t>
    <phoneticPr fontId="6" type="noConversion"/>
  </si>
  <si>
    <t>beef-less strips</t>
  </si>
  <si>
    <t>ezekiel cereal</t>
  </si>
  <si>
    <t>red potato</t>
  </si>
  <si>
    <t>whole</t>
  </si>
  <si>
    <t>rice syrup</t>
  </si>
  <si>
    <t>almond butter</t>
  </si>
  <si>
    <t>bell peppers</t>
  </si>
  <si>
    <t>avocado</t>
  </si>
  <si>
    <t>flaxseed oil</t>
  </si>
  <si>
    <t>unsweetened soymilk</t>
  </si>
  <si>
    <t>unsweetened soymilk</t>
    <phoneticPr fontId="6" type="noConversion"/>
  </si>
  <si>
    <t>Smart dogs</t>
    <phoneticPr fontId="6" type="noConversion"/>
  </si>
  <si>
    <t>dog</t>
    <phoneticPr fontId="6" type="noConversion"/>
  </si>
  <si>
    <t>It's Easy Being Green Smoothie</t>
  </si>
  <si>
    <t>carrot</t>
    <phoneticPr fontId="6" type="noConversion"/>
  </si>
  <si>
    <t>cup (151g)</t>
    <phoneticPr fontId="6" type="noConversion"/>
  </si>
  <si>
    <t>Sweet Greens Smoothie</t>
    <phoneticPr fontId="6" type="noConversion"/>
  </si>
  <si>
    <t>orange</t>
    <phoneticPr fontId="6" type="noConversion"/>
  </si>
  <si>
    <t>bunch</t>
    <phoneticPr fontId="6" type="noConversion"/>
  </si>
  <si>
    <t>cup (165g)</t>
    <phoneticPr fontId="6" type="noConversion"/>
  </si>
  <si>
    <t>The Incredible Hulk Smoothie</t>
  </si>
  <si>
    <t>Trader Joe's  Organic Marinara No Salt Added Low Fat</t>
    <phoneticPr fontId="6" type="noConversion"/>
  </si>
  <si>
    <t>Spaghetti Squash with TVP Tomato Sauce</t>
    <phoneticPr fontId="6" type="noConversion"/>
  </si>
  <si>
    <t>bell peppers</t>
    <phoneticPr fontId="6" type="noConversion"/>
  </si>
  <si>
    <t>clove</t>
    <phoneticPr fontId="6" type="noConversion"/>
  </si>
  <si>
    <t>Romesco Dressing</t>
    <phoneticPr fontId="6" type="noConversion"/>
  </si>
  <si>
    <t>cup</t>
    <phoneticPr fontId="6" type="noConversion"/>
  </si>
  <si>
    <t>nutritional yeast</t>
    <phoneticPr fontId="6" type="noConversion"/>
  </si>
  <si>
    <t>Tbsp</t>
    <phoneticPr fontId="6" type="noConversion"/>
  </si>
  <si>
    <t>canellini beans</t>
  </si>
  <si>
    <t>Spicy Indian Chickpeas</t>
    <phoneticPr fontId="6" type="noConversion"/>
  </si>
  <si>
    <t>Fat-Free Hummus</t>
    <phoneticPr fontId="6" type="noConversion"/>
  </si>
  <si>
    <t>muffin</t>
    <phoneticPr fontId="6" type="noConversion"/>
  </si>
  <si>
    <t>soynut butter</t>
  </si>
  <si>
    <t>E</t>
    <phoneticPr fontId="6" type="noConversion"/>
  </si>
  <si>
    <t>potato</t>
    <phoneticPr fontId="6" type="noConversion"/>
  </si>
  <si>
    <t>shake</t>
    <phoneticPr fontId="6" type="noConversion"/>
  </si>
  <si>
    <t>whole wheat bread crumbs</t>
    <phoneticPr fontId="6" type="noConversion"/>
  </si>
  <si>
    <t>cup</t>
    <phoneticPr fontId="6" type="noConversion"/>
  </si>
  <si>
    <t>Olive Lentil Burgers (6)</t>
  </si>
  <si>
    <t>recipe</t>
    <phoneticPr fontId="6" type="noConversion"/>
  </si>
  <si>
    <t>l</t>
    <phoneticPr fontId="6" type="noConversion"/>
  </si>
  <si>
    <t>grapes</t>
    <phoneticPr fontId="6" type="noConversion"/>
  </si>
  <si>
    <t xml:space="preserve"> DAILY TOTALS:</t>
    <phoneticPr fontId="6" type="noConversion"/>
  </si>
  <si>
    <t>Enter Weight:</t>
    <phoneticPr fontId="6" type="noConversion"/>
  </si>
  <si>
    <t>bowl</t>
    <phoneticPr fontId="6" type="noConversion"/>
  </si>
  <si>
    <t>Almonds</t>
    <phoneticPr fontId="6" type="noConversion"/>
  </si>
  <si>
    <t xml:space="preserve">Daily calories needed to reach your goal </t>
  </si>
  <si>
    <t>Enter Body Fat Percentage:</t>
    <phoneticPr fontId="6" type="noConversion"/>
  </si>
  <si>
    <t>Hemp Bagel</t>
  </si>
  <si>
    <t>Bagel</t>
  </si>
  <si>
    <t>MEAL 5</t>
    <phoneticPr fontId="6" type="noConversion"/>
  </si>
  <si>
    <t>soy yogurt</t>
  </si>
  <si>
    <t>einkorn pasta</t>
  </si>
  <si>
    <t>oz</t>
  </si>
  <si>
    <t>sprouted bagel</t>
  </si>
  <si>
    <t>bagel</t>
  </si>
  <si>
    <t>pineapple</t>
  </si>
  <si>
    <t>grits</t>
  </si>
  <si>
    <t>hummus</t>
  </si>
  <si>
    <t>S</t>
    <phoneticPr fontId="6" type="noConversion"/>
  </si>
  <si>
    <t>Maintain</t>
    <phoneticPr fontId="6" type="noConversion"/>
  </si>
  <si>
    <t>Lose</t>
    <phoneticPr fontId="6" type="noConversion"/>
  </si>
  <si>
    <t>Gain</t>
    <phoneticPr fontId="6" type="noConversion"/>
  </si>
  <si>
    <t>MEAL 3</t>
    <phoneticPr fontId="6" type="noConversion"/>
  </si>
  <si>
    <t>bunch</t>
    <phoneticPr fontId="6" type="noConversion"/>
  </si>
  <si>
    <t>tsp</t>
  </si>
  <si>
    <t>Oat Muffins</t>
  </si>
  <si>
    <t>maple syrup</t>
  </si>
  <si>
    <t>L</t>
    <phoneticPr fontId="6" type="noConversion"/>
  </si>
  <si>
    <t>dark sweet cherries</t>
    <phoneticPr fontId="6" type="noConversion"/>
  </si>
  <si>
    <t>curry powder</t>
    <phoneticPr fontId="6" type="noConversion"/>
  </si>
  <si>
    <t>tomato salsa</t>
    <phoneticPr fontId="6" type="noConversion"/>
  </si>
  <si>
    <t>green bell pepper</t>
    <phoneticPr fontId="6" type="noConversion"/>
  </si>
  <si>
    <t>E is extremely active (physical job + hard exercise daily or 2x a day training)</t>
    <phoneticPr fontId="6" type="noConversion"/>
  </si>
  <si>
    <t>soft tofu</t>
    <phoneticPr fontId="6" type="noConversion"/>
  </si>
  <si>
    <t>block</t>
    <phoneticPr fontId="6" type="noConversion"/>
  </si>
  <si>
    <t>Brown Rice Pasta with Basil Cream Sauce (2)</t>
  </si>
  <si>
    <t>canned lentils</t>
    <phoneticPr fontId="6" type="noConversion"/>
  </si>
  <si>
    <t>can</t>
    <phoneticPr fontId="6" type="noConversion"/>
  </si>
  <si>
    <t>raisins</t>
    <phoneticPr fontId="6" type="noConversion"/>
  </si>
  <si>
    <t>natural peanut butter</t>
    <phoneticPr fontId="6" type="noConversion"/>
  </si>
  <si>
    <t>Ezekiel cereal</t>
    <phoneticPr fontId="6" type="noConversion"/>
  </si>
  <si>
    <t>whole wheat pita, 4"</t>
    <phoneticPr fontId="6" type="noConversion"/>
  </si>
  <si>
    <t>pita</t>
    <phoneticPr fontId="6" type="noConversion"/>
  </si>
  <si>
    <t>TJ's chicken-less strips</t>
    <phoneticPr fontId="6" type="noConversion"/>
  </si>
  <si>
    <t>High Protein Low Fat Cornbread</t>
    <phoneticPr fontId="6" type="noConversion"/>
  </si>
  <si>
    <t>Lima Bean Soup</t>
    <phoneticPr fontId="6" type="noConversion"/>
  </si>
  <si>
    <t>tomato paste</t>
  </si>
  <si>
    <t>dried oregano</t>
  </si>
  <si>
    <t>onion</t>
  </si>
  <si>
    <t>onion</t>
    <phoneticPr fontId="6" type="noConversion"/>
  </si>
  <si>
    <t>garlic</t>
    <phoneticPr fontId="6" type="noConversion"/>
  </si>
  <si>
    <t>green beans</t>
    <phoneticPr fontId="6" type="noConversion"/>
  </si>
  <si>
    <t>piece</t>
    <phoneticPr fontId="6" type="noConversion"/>
  </si>
  <si>
    <t>Real Quick White Bean Chili</t>
    <phoneticPr fontId="6" type="noConversion"/>
  </si>
  <si>
    <t>green salsa</t>
    <phoneticPr fontId="6" type="noConversion"/>
  </si>
  <si>
    <t>oatmeal</t>
    <phoneticPr fontId="6" type="noConversion"/>
  </si>
  <si>
    <t>rice syrup</t>
    <phoneticPr fontId="6" type="noConversion"/>
  </si>
  <si>
    <t>serving</t>
    <phoneticPr fontId="6" type="noConversion"/>
  </si>
  <si>
    <t>pounds fat:</t>
    <phoneticPr fontId="6" type="noConversion"/>
  </si>
  <si>
    <t>cup</t>
  </si>
  <si>
    <t>grapes</t>
  </si>
  <si>
    <t>pumpkin seeds</t>
  </si>
  <si>
    <t>can</t>
  </si>
  <si>
    <t>Package</t>
  </si>
  <si>
    <t>Soyboy ravioli</t>
    <phoneticPr fontId="6" type="noConversion"/>
  </si>
  <si>
    <t>Select meal components from drop-down menu and enter serving size below:</t>
    <phoneticPr fontId="6" type="noConversion"/>
  </si>
  <si>
    <t>cup(195 g)</t>
  </si>
  <si>
    <t>tofu shirataki fettucine</t>
  </si>
  <si>
    <t>container</t>
  </si>
  <si>
    <t>Creamy Butternut Squash Soup</t>
  </si>
  <si>
    <t>butternut squash</t>
    <phoneticPr fontId="6" type="noConversion"/>
  </si>
  <si>
    <t>cup</t>
    <phoneticPr fontId="6" type="noConversion"/>
  </si>
  <si>
    <t>cup</t>
    <phoneticPr fontId="6" type="noConversion"/>
  </si>
  <si>
    <t>Calories</t>
    <phoneticPr fontId="6" type="noConversion"/>
  </si>
  <si>
    <t>vega one</t>
  </si>
  <si>
    <t>flax seeds</t>
  </si>
  <si>
    <t>kids cereal</t>
  </si>
  <si>
    <t>banana protein ice cream</t>
  </si>
  <si>
    <t>romaine</t>
  </si>
  <si>
    <t>coconut sugar</t>
  </si>
  <si>
    <t>peanut butter</t>
  </si>
  <si>
    <t>baby carrots</t>
  </si>
  <si>
    <t>handfull</t>
  </si>
  <si>
    <t>beet</t>
  </si>
  <si>
    <t>coconut meat</t>
  </si>
  <si>
    <t>1/2 smoothie</t>
  </si>
  <si>
    <t>soup and salad</t>
  </si>
  <si>
    <t>post workout</t>
  </si>
  <si>
    <t>extra firm tofu</t>
  </si>
  <si>
    <t>uncooked white rice</t>
  </si>
  <si>
    <t>brazil nut</t>
  </si>
  <si>
    <t>nut</t>
  </si>
  <si>
    <t>chia seeds</t>
  </si>
  <si>
    <t>gram</t>
  </si>
  <si>
    <t>V</t>
  </si>
  <si>
    <t>Gain</t>
  </si>
  <si>
    <t>light coconut milk</t>
  </si>
  <si>
    <t>dinner roll</t>
  </si>
  <si>
    <t>roll</t>
  </si>
  <si>
    <t>sicilian pizza dough</t>
  </si>
  <si>
    <t>hash browns</t>
  </si>
  <si>
    <t>packet</t>
  </si>
  <si>
    <t>vega protein smoothie</t>
  </si>
  <si>
    <t>lentil meatballs</t>
  </si>
  <si>
    <t>cocoa powder</t>
  </si>
  <si>
    <t>graham cracker</t>
  </si>
  <si>
    <t>cracker</t>
  </si>
  <si>
    <t>marshmallow</t>
  </si>
  <si>
    <t>mallow</t>
  </si>
  <si>
    <t>plantain</t>
  </si>
  <si>
    <t>grams</t>
  </si>
  <si>
    <t>veggie dog</t>
  </si>
  <si>
    <t>recipe</t>
  </si>
  <si>
    <t>rice cake</t>
  </si>
  <si>
    <t>cake</t>
  </si>
  <si>
    <t>pearled barley</t>
  </si>
  <si>
    <t>mushroom barley soup</t>
  </si>
  <si>
    <t>persimmon</t>
  </si>
  <si>
    <t xml:space="preserve">taza </t>
  </si>
  <si>
    <t>chocolate bar</t>
  </si>
  <si>
    <t>tunisian sweet potato stew</t>
  </si>
  <si>
    <t>chocolate covered hazelnut</t>
  </si>
  <si>
    <t>tofurky breakfast link</t>
  </si>
  <si>
    <t>link</t>
  </si>
  <si>
    <t>so delicious yogurt</t>
  </si>
  <si>
    <t>corn and wheat tortilla</t>
  </si>
  <si>
    <t>tofurky kielbasa</t>
  </si>
  <si>
    <t>kielbasa</t>
  </si>
  <si>
    <t>kite hill</t>
  </si>
  <si>
    <t>praeger</t>
  </si>
  <si>
    <t>rudis bun</t>
  </si>
  <si>
    <t>demi baguette</t>
  </si>
  <si>
    <t>baguette</t>
  </si>
  <si>
    <t>earth balance mac</t>
  </si>
  <si>
    <t>box</t>
  </si>
  <si>
    <t>tofurky hot dog</t>
  </si>
  <si>
    <t>earth balance spread</t>
  </si>
  <si>
    <t>white sugar</t>
  </si>
  <si>
    <t xml:space="preserve"> dry popcorn</t>
  </si>
  <si>
    <t>dry popcorn</t>
  </si>
  <si>
    <t>jelly</t>
  </si>
  <si>
    <t>da vinci syrup</t>
  </si>
  <si>
    <t>artisan white bread</t>
  </si>
  <si>
    <t>Enter Recipe Name:</t>
  </si>
  <si>
    <t>Ingredients</t>
  </si>
  <si>
    <t xml:space="preserve">Serving </t>
  </si>
  <si>
    <t>Size</t>
  </si>
  <si>
    <t>Protein (g)</t>
  </si>
  <si>
    <t>Carbs (g)</t>
  </si>
  <si>
    <t>Fat (g)</t>
  </si>
  <si>
    <t>Fiber (g)</t>
  </si>
  <si>
    <t>Sodium (mg)</t>
  </si>
  <si>
    <t>Recipe Total</t>
  </si>
  <si>
    <t>peanot cup</t>
  </si>
  <si>
    <t>gummi pumpkin</t>
  </si>
  <si>
    <t>cat</t>
  </si>
  <si>
    <t>scaredy cat</t>
  </si>
  <si>
    <t>canned pumpkin</t>
  </si>
  <si>
    <t>Pumpkin Bread</t>
  </si>
  <si>
    <t>whole watermelon</t>
  </si>
  <si>
    <t>melon</t>
  </si>
  <si>
    <t>coconut water</t>
  </si>
  <si>
    <t>16 OZ</t>
  </si>
  <si>
    <t>boiled potato</t>
  </si>
  <si>
    <t>dolma</t>
  </si>
  <si>
    <t>field roast sausage</t>
  </si>
  <si>
    <t>vegetable gyoza</t>
  </si>
  <si>
    <t>dumpling</t>
  </si>
  <si>
    <t>avocado roll</t>
  </si>
  <si>
    <t>Chocolate Mousse Topping</t>
  </si>
  <si>
    <t>cupcake</t>
  </si>
  <si>
    <t>puff pastry</t>
  </si>
  <si>
    <t>pastry</t>
  </si>
  <si>
    <t>apple juice</t>
  </si>
  <si>
    <t>silken tofu</t>
  </si>
  <si>
    <t>Carrot Cake Donuts (8)</t>
  </si>
  <si>
    <t>ketchup</t>
  </si>
  <si>
    <t>fruit juice</t>
  </si>
  <si>
    <t>Challah</t>
  </si>
  <si>
    <t>Pasta Fagioli</t>
  </si>
  <si>
    <t>belgian waffle</t>
  </si>
  <si>
    <t>waffle</t>
  </si>
  <si>
    <t>vegan shortbread cookie</t>
  </si>
  <si>
    <t>soy nog</t>
  </si>
  <si>
    <t>pro bar</t>
  </si>
  <si>
    <t>pro protein bar</t>
  </si>
  <si>
    <t>ciabatta roll</t>
  </si>
  <si>
    <t>pro bar protein bar</t>
  </si>
  <si>
    <t>Soft Pretzel</t>
  </si>
  <si>
    <t>macaroni</t>
  </si>
  <si>
    <t>oreo topping</t>
  </si>
  <si>
    <t>chocolate chip cookie</t>
  </si>
  <si>
    <t>Potpie (4)</t>
  </si>
  <si>
    <t>quinoa chowder</t>
  </si>
  <si>
    <t>hanukkah cookies</t>
  </si>
  <si>
    <t>donut</t>
  </si>
  <si>
    <t>soymilk</t>
  </si>
  <si>
    <t>sprouted pretzel</t>
  </si>
  <si>
    <t>pretzel</t>
  </si>
  <si>
    <t>eggplant cutlets</t>
  </si>
  <si>
    <t>happy herbivore biscuit</t>
  </si>
  <si>
    <t>frosted mini wheats</t>
  </si>
  <si>
    <t>french roll</t>
  </si>
  <si>
    <t>vega one bar</t>
  </si>
  <si>
    <t>vega protein bar</t>
  </si>
  <si>
    <t>Enter # of Servings:</t>
  </si>
  <si>
    <t>Copy and Paste Special, Values This Row Into Ingredients Tab (see Instructions):</t>
  </si>
  <si>
    <t>carribean black-eyed peas</t>
  </si>
  <si>
    <t>Gingerbread Cookie</t>
  </si>
  <si>
    <t>molasses</t>
  </si>
  <si>
    <t>brown rice</t>
  </si>
  <si>
    <t>granola</t>
  </si>
  <si>
    <t>clif bar</t>
  </si>
  <si>
    <t>chocolate chip banana flapjacks</t>
  </si>
  <si>
    <t>black beans</t>
  </si>
  <si>
    <t>polenta</t>
  </si>
  <si>
    <t>whole foods vegan chocolate chip muffin</t>
  </si>
  <si>
    <t>whole foods vegan pizza</t>
  </si>
  <si>
    <t>gingerbread protein cookies</t>
  </si>
  <si>
    <t>Carbs</t>
  </si>
  <si>
    <t>Fat</t>
  </si>
  <si>
    <t>Desired percentage of calories</t>
  </si>
  <si>
    <t>Grams</t>
  </si>
  <si>
    <t>Calorie Intake Calculator</t>
  </si>
  <si>
    <t>Macronutrient Ratio Calculator</t>
  </si>
  <si>
    <t>M</t>
  </si>
  <si>
    <t>Lose</t>
  </si>
  <si>
    <t>Chocolate Cupcake</t>
  </si>
  <si>
    <t>How to Use this Diet Planner:</t>
  </si>
  <si>
    <t>This spreadsheet can be used as a food journal, a meal planner, or a way to take periodic snapshots of your diet to see where you stand. By entering your weight, body fat %, and activity level your daily calorie needs can be calculated using the Katch-McArdle formula which takes into account lean body mass. You can choose to ignore this calculation, of course, and use your own standards.</t>
    <phoneticPr fontId="6" type="noConversion"/>
  </si>
  <si>
    <t>In the Diet Planner tab, the yellow highlighted portions are where you enter your information: in the calorie intake calculator, enter your weight and select activity level. In the macronutrient ratio calculator, enter your desired percentage of calories from each nutrient - for example, 15% protein, 70% carbs, 15% fat.</t>
  </si>
  <si>
    <t>Enter the foods you eat on the Ingredients tab (tabs are at the bottom of the page). To do this, double-click on thefirst cell in the next empty row and enter the name of the food, then the serving size (keep the units as simple as possible), and the calorie, protein, carb, fat, etc info on the nutrition label or found online. It's pre-filled with some examples (feel free to delete anything you won't need - see note on Ingredients tab). To enter your own recipes for use in the meal planner, see section "Entering Recipes" below; it's slightly more complex but easier in the long run than entering meal components separately each time.</t>
    <phoneticPr fontId="6" type="noConversion"/>
  </si>
  <si>
    <t>In the Diet Planner tab, select foods from the drop-down menu and enter  serving sizes for each meal</t>
    <phoneticPr fontId="6" type="noConversion"/>
  </si>
  <si>
    <t xml:space="preserve">The gray highlighted portions contain your calorie breakdown per meal and daily totals at the bottom and where those calories come from as both grams and percentages of protein, carbs, and fat. </t>
    <phoneticPr fontId="6" type="noConversion"/>
  </si>
  <si>
    <t>You can then choose to use it as a food journal by saving your results each day (right-click on the diet planner tab, Move or Copy, check create a copy) and name it to correspond to the date...or use it to plan ahead and create daily menus. For an online version of the sheet which includes update notification, go to www.veganmuscleandfitness.com</t>
    <phoneticPr fontId="6" type="noConversion"/>
  </si>
  <si>
    <t>Entering Recipes:</t>
    <phoneticPr fontId="6" type="noConversion"/>
  </si>
  <si>
    <r>
      <t>To calculate nutrition data for your recipes</t>
    </r>
    <r>
      <rPr>
        <sz val="11"/>
        <color indexed="8"/>
        <rFont val="Calibri"/>
        <family val="2"/>
      </rPr>
      <t xml:space="preserve"> and</t>
    </r>
    <r>
      <rPr>
        <sz val="11"/>
        <color indexed="8"/>
        <rFont val="Calibri"/>
        <family val="2"/>
      </rPr>
      <t xml:space="preserve"> include them in your meal planning, use the "Enter Recipe" tab. Enter your recipe name and servings in the highlighted boxes. Select your ingredients from the drop down lists (you may have to enter new foods into the Ingredients tab) and the servings used in the recipe for each. The recipe totals and per- serving nutrition  data will be calculated for you at the bottom.</t>
    </r>
  </si>
  <si>
    <t xml:space="preserve"> To add your recipe to the Ingredients tab for use in the planner, select the yellow highlighted cells at the bottom of the page, right-click and select copy. Go to "Ingredients" tab, and in the next empty cell, right-click and select "Paste Special: Values and number formats". Repeat for each recipe.</t>
    <phoneticPr fontId="6" type="noConversion"/>
  </si>
</sst>
</file>

<file path=xl/styles.xml><?xml version="1.0" encoding="utf-8"?>
<styleSheet xmlns="http://schemas.openxmlformats.org/spreadsheetml/2006/main">
  <numFmts count="3">
    <numFmt numFmtId="43" formatCode="_(* #,##0.00_);_(* \(#,##0.00\);_(* &quot;-&quot;??_);_(@_)"/>
    <numFmt numFmtId="164" formatCode="_(* #,##0_);_(* \(#,##0\);_(* &quot;-&quot;??_);_(@_)"/>
    <numFmt numFmtId="165" formatCode="0.0"/>
  </numFmts>
  <fonts count="32">
    <font>
      <sz val="11"/>
      <color indexed="8"/>
      <name val="Calibri"/>
      <family val="2"/>
    </font>
    <font>
      <sz val="11"/>
      <color theme="1"/>
      <name val="Calibri"/>
      <family val="2"/>
      <scheme val="minor"/>
    </font>
    <font>
      <sz val="11"/>
      <color indexed="8"/>
      <name val="Calibri"/>
      <family val="2"/>
    </font>
    <font>
      <sz val="11"/>
      <color indexed="8"/>
      <name val="Calibri"/>
      <family val="2"/>
    </font>
    <font>
      <b/>
      <sz val="11"/>
      <color indexed="8"/>
      <name val="Calibri"/>
      <family val="2"/>
    </font>
    <font>
      <sz val="11"/>
      <color indexed="9"/>
      <name val="Calibri"/>
      <family val="2"/>
    </font>
    <font>
      <sz val="8"/>
      <name val="Verdana"/>
      <family val="2"/>
    </font>
    <font>
      <u/>
      <sz val="11"/>
      <color indexed="12"/>
      <name val="Calibri"/>
      <family val="2"/>
    </font>
    <font>
      <sz val="14"/>
      <color indexed="8"/>
      <name val="Calibri"/>
      <family val="2"/>
    </font>
    <font>
      <b/>
      <sz val="14"/>
      <color indexed="8"/>
      <name val="Calibri"/>
      <family val="2"/>
    </font>
    <font>
      <b/>
      <sz val="16"/>
      <color indexed="8"/>
      <name val="Calibri"/>
      <family val="2"/>
    </font>
    <font>
      <b/>
      <sz val="18"/>
      <color indexed="8"/>
      <name val="Calibri"/>
      <family val="2"/>
    </font>
    <font>
      <b/>
      <sz val="14"/>
      <color indexed="10"/>
      <name val="Calibri"/>
      <family val="2"/>
    </font>
    <font>
      <b/>
      <sz val="16"/>
      <color indexed="10"/>
      <name val="Calibri"/>
      <family val="2"/>
    </font>
    <font>
      <i/>
      <sz val="11"/>
      <color indexed="8"/>
      <name val="Calibri"/>
      <family val="2"/>
    </font>
    <font>
      <b/>
      <sz val="14"/>
      <name val="Calibri"/>
      <family val="2"/>
    </font>
    <font>
      <sz val="10"/>
      <color indexed="8"/>
      <name val="Verdana"/>
      <family val="2"/>
    </font>
    <font>
      <b/>
      <i/>
      <sz val="11"/>
      <color indexed="8"/>
      <name val="Calibri"/>
      <family val="2"/>
    </font>
    <font>
      <b/>
      <sz val="12"/>
      <color indexed="8"/>
      <name val="Calibri"/>
      <family val="2"/>
    </font>
    <font>
      <sz val="10"/>
      <color indexed="9"/>
      <name val="Verdana"/>
      <family val="2"/>
    </font>
    <font>
      <sz val="11"/>
      <name val="Calibri"/>
      <family val="2"/>
    </font>
    <font>
      <b/>
      <sz val="11"/>
      <name val="Calibri"/>
      <family val="2"/>
    </font>
    <font>
      <sz val="11"/>
      <color indexed="8"/>
      <name val="Arial"/>
      <family val="2"/>
    </font>
    <font>
      <sz val="11"/>
      <color indexed="8"/>
      <name val="Calibri"/>
      <family val="2"/>
    </font>
    <font>
      <sz val="18"/>
      <color indexed="8"/>
      <name val="Calibri"/>
      <family val="2"/>
    </font>
    <font>
      <sz val="11"/>
      <color indexed="8"/>
      <name val="Calibri"/>
      <family val="2"/>
    </font>
    <font>
      <sz val="10"/>
      <name val="Arial"/>
      <family val="2"/>
    </font>
    <font>
      <sz val="10"/>
      <color indexed="12"/>
      <name val="Arial"/>
      <family val="2"/>
    </font>
    <font>
      <b/>
      <sz val="14"/>
      <color indexed="8"/>
      <name val="Arial"/>
      <family val="2"/>
    </font>
    <font>
      <b/>
      <sz val="12"/>
      <color indexed="8"/>
      <name val="Arial"/>
      <family val="2"/>
    </font>
    <font>
      <sz val="11"/>
      <color indexed="12"/>
      <name val="Arial"/>
      <family val="2"/>
    </font>
    <font>
      <b/>
      <sz val="11"/>
      <color indexed="8"/>
      <name val="Arial"/>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36"/>
        <bgColor indexed="64"/>
      </patternFill>
    </fill>
  </fills>
  <borders count="38">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43" fontId="3" fillId="0" borderId="0" applyFont="0" applyFill="0" applyBorder="0" applyAlignment="0" applyProtection="0"/>
    <xf numFmtId="43" fontId="25" fillId="0" borderId="0" applyFont="0" applyFill="0" applyBorder="0" applyAlignment="0" applyProtection="0"/>
    <xf numFmtId="0" fontId="7" fillId="0" borderId="0" applyNumberFormat="0" applyFill="0" applyBorder="0" applyAlignment="0" applyProtection="0">
      <alignment vertical="top"/>
      <protection locked="0"/>
    </xf>
    <xf numFmtId="9" fontId="3" fillId="0" borderId="0" applyFont="0" applyFill="0" applyBorder="0" applyAlignment="0" applyProtection="0"/>
    <xf numFmtId="9" fontId="25" fillId="0" borderId="0" applyFont="0" applyFill="0" applyBorder="0" applyAlignment="0" applyProtection="0"/>
    <xf numFmtId="0" fontId="26" fillId="0" borderId="0">
      <alignment vertical="center"/>
    </xf>
    <xf numFmtId="0" fontId="1" fillId="0" borderId="0"/>
  </cellStyleXfs>
  <cellXfs count="164">
    <xf numFmtId="0" fontId="0" fillId="0" borderId="0" xfId="0"/>
    <xf numFmtId="0" fontId="4" fillId="0" borderId="0" xfId="0" applyFont="1"/>
    <xf numFmtId="0" fontId="0" fillId="0" borderId="0" xfId="0" applyAlignment="1">
      <alignment horizontal="right"/>
    </xf>
    <xf numFmtId="12" fontId="0" fillId="0" borderId="0" xfId="0" applyNumberFormat="1"/>
    <xf numFmtId="0" fontId="0" fillId="0" borderId="1" xfId="0" applyBorder="1"/>
    <xf numFmtId="0" fontId="0" fillId="0" borderId="2" xfId="0" applyBorder="1"/>
    <xf numFmtId="0" fontId="0" fillId="0" borderId="3" xfId="0" applyBorder="1"/>
    <xf numFmtId="0" fontId="0" fillId="0" borderId="0" xfId="0" applyAlignment="1">
      <alignment horizontal="center" wrapText="1"/>
    </xf>
    <xf numFmtId="0" fontId="8" fillId="0" borderId="0" xfId="0" applyFont="1"/>
    <xf numFmtId="0" fontId="0" fillId="0" borderId="0" xfId="0" applyFill="1" applyBorder="1"/>
    <xf numFmtId="0" fontId="0" fillId="0" borderId="0" xfId="0" applyFill="1"/>
    <xf numFmtId="0" fontId="0" fillId="0" borderId="0" xfId="0" applyFill="1" applyAlignment="1"/>
    <xf numFmtId="0" fontId="0" fillId="0" borderId="0" xfId="0" applyFill="1" applyBorder="1" applyAlignment="1"/>
    <xf numFmtId="0" fontId="0" fillId="0" borderId="4" xfId="0" applyBorder="1"/>
    <xf numFmtId="0" fontId="0" fillId="0" borderId="5" xfId="0" applyBorder="1"/>
    <xf numFmtId="0" fontId="0" fillId="0" borderId="6" xfId="0" applyBorder="1"/>
    <xf numFmtId="0" fontId="0" fillId="0" borderId="7" xfId="0" applyBorder="1"/>
    <xf numFmtId="0" fontId="0" fillId="2" borderId="1" xfId="0" applyFill="1" applyBorder="1" applyAlignment="1">
      <alignment horizontal="right"/>
    </xf>
    <xf numFmtId="0" fontId="5" fillId="0" borderId="0" xfId="0" applyFont="1"/>
    <xf numFmtId="12" fontId="0" fillId="2" borderId="0" xfId="0" applyNumberFormat="1" applyFill="1" applyBorder="1"/>
    <xf numFmtId="0" fontId="9" fillId="0" borderId="6" xfId="0" applyFont="1" applyFill="1" applyBorder="1" applyAlignment="1">
      <alignment horizontal="center" wrapText="1"/>
    </xf>
    <xf numFmtId="0" fontId="9" fillId="0" borderId="8" xfId="0" applyFont="1" applyBorder="1"/>
    <xf numFmtId="0" fontId="9" fillId="2" borderId="9" xfId="0" applyFont="1" applyFill="1" applyBorder="1" applyAlignment="1">
      <alignment horizontal="center"/>
    </xf>
    <xf numFmtId="0" fontId="9" fillId="0" borderId="10" xfId="0" applyFont="1" applyBorder="1" applyAlignment="1">
      <alignment wrapText="1"/>
    </xf>
    <xf numFmtId="0" fontId="9" fillId="2" borderId="11" xfId="0" applyFont="1" applyFill="1" applyBorder="1" applyAlignment="1">
      <alignment horizontal="center"/>
    </xf>
    <xf numFmtId="0" fontId="9" fillId="0" borderId="0" xfId="0" applyFont="1" applyFill="1" applyBorder="1" applyAlignment="1">
      <alignment horizontal="center"/>
    </xf>
    <xf numFmtId="0" fontId="9" fillId="0" borderId="0" xfId="0" applyFont="1" applyBorder="1" applyAlignment="1">
      <alignment horizontal="right"/>
    </xf>
    <xf numFmtId="0" fontId="12" fillId="0" borderId="0" xfId="0" applyFont="1"/>
    <xf numFmtId="0" fontId="9" fillId="0" borderId="12" xfId="0" applyFont="1" applyBorder="1"/>
    <xf numFmtId="0" fontId="9" fillId="0" borderId="13" xfId="0" applyFont="1" applyBorder="1" applyAlignment="1">
      <alignment horizontal="center" wrapText="1"/>
    </xf>
    <xf numFmtId="0" fontId="14" fillId="0" borderId="0" xfId="0" applyFont="1" applyFill="1" applyAlignment="1">
      <alignment horizontal="left" indent="1"/>
    </xf>
    <xf numFmtId="9" fontId="9" fillId="2" borderId="14" xfId="0" applyNumberFormat="1" applyFont="1" applyFill="1" applyBorder="1" applyAlignment="1">
      <alignment horizontal="center"/>
    </xf>
    <xf numFmtId="0" fontId="15" fillId="0" borderId="15" xfId="0" applyFont="1" applyBorder="1" applyAlignment="1">
      <alignment wrapText="1"/>
    </xf>
    <xf numFmtId="0" fontId="16" fillId="0" borderId="0" xfId="0" applyFont="1" applyAlignment="1">
      <alignment horizontal="left" indent="1"/>
    </xf>
    <xf numFmtId="0" fontId="17" fillId="0" borderId="0" xfId="0" applyFont="1" applyFill="1"/>
    <xf numFmtId="164" fontId="13" fillId="0" borderId="17" xfId="1" applyNumberFormat="1" applyFont="1" applyFill="1" applyBorder="1" applyAlignment="1">
      <alignment horizontal="center" wrapText="1"/>
    </xf>
    <xf numFmtId="0" fontId="9" fillId="3" borderId="1" xfId="0" applyFont="1" applyFill="1" applyBorder="1" applyAlignment="1">
      <alignment horizontal="right"/>
    </xf>
    <xf numFmtId="12" fontId="9" fillId="3" borderId="0" xfId="0" applyNumberFormat="1" applyFont="1" applyFill="1" applyBorder="1"/>
    <xf numFmtId="0" fontId="0" fillId="3" borderId="1" xfId="0" applyFill="1" applyBorder="1" applyAlignment="1">
      <alignment horizontal="right"/>
    </xf>
    <xf numFmtId="12" fontId="0" fillId="3" borderId="0" xfId="0" applyNumberFormat="1" applyFill="1" applyBorder="1"/>
    <xf numFmtId="9" fontId="23" fillId="3" borderId="18" xfId="4" applyFont="1" applyFill="1" applyBorder="1" applyAlignment="1">
      <alignment horizontal="center"/>
    </xf>
    <xf numFmtId="9" fontId="23" fillId="3" borderId="0" xfId="4" applyFont="1" applyFill="1" applyAlignment="1">
      <alignment horizontal="center"/>
    </xf>
    <xf numFmtId="0" fontId="0" fillId="3" borderId="19" xfId="0" applyFill="1" applyBorder="1" applyAlignment="1">
      <alignment horizontal="right"/>
    </xf>
    <xf numFmtId="12" fontId="4" fillId="3" borderId="20" xfId="0" applyNumberFormat="1" applyFont="1" applyFill="1" applyBorder="1"/>
    <xf numFmtId="9" fontId="23" fillId="3" borderId="21" xfId="4" applyFont="1" applyFill="1" applyBorder="1" applyAlignment="1">
      <alignment horizontal="center"/>
    </xf>
    <xf numFmtId="0" fontId="11" fillId="3" borderId="22" xfId="0" applyFont="1" applyFill="1" applyBorder="1" applyAlignment="1">
      <alignment horizontal="left" indent="6"/>
    </xf>
    <xf numFmtId="0" fontId="9" fillId="3" borderId="0" xfId="0" applyFont="1" applyFill="1" applyBorder="1"/>
    <xf numFmtId="0" fontId="13" fillId="3" borderId="1" xfId="0" applyFont="1" applyFill="1" applyBorder="1" applyAlignment="1">
      <alignment horizontal="right"/>
    </xf>
    <xf numFmtId="0" fontId="8" fillId="3" borderId="0" xfId="0" applyFont="1" applyFill="1" applyBorder="1"/>
    <xf numFmtId="2" fontId="8" fillId="3" borderId="18" xfId="0" applyNumberFormat="1" applyFont="1" applyFill="1" applyBorder="1" applyAlignment="1">
      <alignment horizontal="center"/>
    </xf>
    <xf numFmtId="9" fontId="13" fillId="3" borderId="0" xfId="4" applyFont="1" applyFill="1" applyAlignment="1"/>
    <xf numFmtId="9" fontId="8" fillId="3" borderId="0" xfId="4" applyFont="1" applyFill="1" applyBorder="1" applyAlignment="1">
      <alignment horizontal="center"/>
    </xf>
    <xf numFmtId="1" fontId="0" fillId="0" borderId="0" xfId="0" applyNumberFormat="1"/>
    <xf numFmtId="2" fontId="0" fillId="0" borderId="0" xfId="0" applyNumberFormat="1"/>
    <xf numFmtId="0" fontId="0" fillId="0" borderId="2" xfId="0" applyBorder="1" applyAlignment="1">
      <alignment horizontal="right"/>
    </xf>
    <xf numFmtId="0" fontId="5" fillId="0" borderId="0" xfId="0" applyFont="1" applyAlignment="1">
      <alignment horizontal="center" wrapText="1"/>
    </xf>
    <xf numFmtId="0" fontId="19" fillId="0" borderId="0" xfId="0" applyFont="1" applyAlignment="1">
      <alignment horizontal="left" indent="1"/>
    </xf>
    <xf numFmtId="0" fontId="19" fillId="0" borderId="0" xfId="0" applyFont="1" applyFill="1" applyBorder="1" applyAlignment="1">
      <alignment horizontal="left" indent="1"/>
    </xf>
    <xf numFmtId="0" fontId="5" fillId="0" borderId="0" xfId="0" applyFont="1" applyFill="1" applyBorder="1"/>
    <xf numFmtId="0" fontId="0" fillId="0" borderId="0" xfId="0" applyAlignment="1">
      <alignment horizontal="center"/>
    </xf>
    <xf numFmtId="0" fontId="0" fillId="0" borderId="0" xfId="0" applyBorder="1"/>
    <xf numFmtId="0" fontId="2" fillId="2" borderId="1" xfId="0" applyFont="1" applyFill="1" applyBorder="1" applyAlignment="1">
      <alignment horizontal="right"/>
    </xf>
    <xf numFmtId="1" fontId="0" fillId="0" borderId="18" xfId="0" applyNumberFormat="1" applyFill="1" applyBorder="1" applyAlignment="1">
      <alignment horizontal="center"/>
    </xf>
    <xf numFmtId="1" fontId="0" fillId="0" borderId="0" xfId="0" applyNumberFormat="1" applyFill="1" applyAlignment="1">
      <alignment horizontal="center"/>
    </xf>
    <xf numFmtId="1" fontId="9" fillId="3" borderId="18" xfId="0" applyNumberFormat="1" applyFont="1" applyFill="1" applyBorder="1" applyAlignment="1">
      <alignment horizontal="center"/>
    </xf>
    <xf numFmtId="1" fontId="9" fillId="3" borderId="0" xfId="0" applyNumberFormat="1" applyFont="1" applyFill="1" applyAlignment="1">
      <alignment horizontal="center"/>
    </xf>
    <xf numFmtId="1" fontId="9" fillId="3" borderId="0" xfId="0" applyNumberFormat="1" applyFont="1" applyFill="1" applyBorder="1" applyAlignment="1">
      <alignment horizontal="center"/>
    </xf>
    <xf numFmtId="1" fontId="10" fillId="3" borderId="18" xfId="0" applyNumberFormat="1" applyFont="1" applyFill="1" applyBorder="1" applyAlignment="1">
      <alignment horizontal="center"/>
    </xf>
    <xf numFmtId="1" fontId="10" fillId="3" borderId="23" xfId="0" applyNumberFormat="1" applyFont="1" applyFill="1" applyBorder="1" applyAlignment="1">
      <alignment horizontal="center"/>
    </xf>
    <xf numFmtId="0" fontId="4" fillId="0" borderId="24" xfId="0" applyFont="1" applyBorder="1" applyAlignment="1">
      <alignment horizontal="center" wrapText="1"/>
    </xf>
    <xf numFmtId="0" fontId="4" fillId="0" borderId="25" xfId="0" applyFont="1" applyBorder="1" applyAlignment="1">
      <alignment horizontal="center" wrapText="1"/>
    </xf>
    <xf numFmtId="0" fontId="20" fillId="0" borderId="0" xfId="0" applyFont="1"/>
    <xf numFmtId="0" fontId="21" fillId="0" borderId="0" xfId="0" applyFont="1"/>
    <xf numFmtId="165" fontId="0" fillId="0" borderId="0" xfId="0" applyNumberFormat="1"/>
    <xf numFmtId="0" fontId="0" fillId="0" borderId="3" xfId="0" applyFill="1" applyBorder="1"/>
    <xf numFmtId="0" fontId="0" fillId="0" borderId="6" xfId="0" applyFill="1" applyBorder="1"/>
    <xf numFmtId="2" fontId="22" fillId="0" borderId="0" xfId="0" applyNumberFormat="1" applyFont="1" applyFill="1" applyAlignment="1"/>
    <xf numFmtId="0" fontId="22" fillId="0" borderId="18" xfId="0" applyNumberFormat="1" applyFont="1" applyFill="1" applyBorder="1" applyAlignment="1"/>
    <xf numFmtId="0" fontId="22" fillId="0" borderId="0" xfId="0" applyNumberFormat="1" applyFont="1" applyFill="1" applyAlignment="1"/>
    <xf numFmtId="0" fontId="0" fillId="0" borderId="0" xfId="0" applyAlignment="1">
      <alignment vertical="center"/>
    </xf>
    <xf numFmtId="0" fontId="22" fillId="0" borderId="0" xfId="0" applyNumberFormat="1" applyFont="1" applyFill="1" applyBorder="1" applyAlignment="1"/>
    <xf numFmtId="0" fontId="0" fillId="0" borderId="18" xfId="0" applyNumberFormat="1" applyFont="1" applyFill="1" applyBorder="1" applyAlignment="1">
      <alignment wrapText="1"/>
    </xf>
    <xf numFmtId="1" fontId="22" fillId="0" borderId="18" xfId="0" applyNumberFormat="1" applyFont="1" applyFill="1" applyBorder="1" applyAlignment="1"/>
    <xf numFmtId="1" fontId="22" fillId="0" borderId="0" xfId="0" applyNumberFormat="1" applyFont="1" applyFill="1" applyAlignment="1"/>
    <xf numFmtId="2" fontId="22" fillId="0" borderId="18" xfId="0" applyNumberFormat="1" applyFont="1" applyFill="1" applyBorder="1" applyAlignment="1"/>
    <xf numFmtId="0" fontId="0" fillId="0" borderId="0" xfId="0" applyNumberFormat="1" applyFont="1" applyFill="1" applyAlignment="1">
      <alignment wrapText="1"/>
    </xf>
    <xf numFmtId="2" fontId="0" fillId="0" borderId="18" xfId="0" applyNumberFormat="1" applyFont="1" applyFill="1" applyBorder="1" applyAlignment="1">
      <alignment wrapText="1"/>
    </xf>
    <xf numFmtId="2" fontId="0" fillId="0" borderId="0" xfId="0" applyNumberFormat="1" applyAlignment="1">
      <alignment vertical="center"/>
    </xf>
    <xf numFmtId="0" fontId="0" fillId="0" borderId="0" xfId="0" applyFill="1" applyBorder="1" applyAlignment="1">
      <alignment vertical="center"/>
    </xf>
    <xf numFmtId="164" fontId="13" fillId="0" borderId="0" xfId="1" applyNumberFormat="1" applyFont="1" applyFill="1" applyBorder="1" applyAlignment="1">
      <alignment horizontal="center" wrapText="1"/>
    </xf>
    <xf numFmtId="0" fontId="4" fillId="0" borderId="16" xfId="0" applyFont="1" applyBorder="1" applyAlignment="1">
      <alignment horizontal="center" wrapText="1"/>
    </xf>
    <xf numFmtId="12" fontId="9" fillId="3" borderId="26" xfId="0" applyNumberFormat="1" applyFont="1" applyFill="1" applyBorder="1"/>
    <xf numFmtId="12" fontId="0" fillId="3" borderId="26" xfId="0" applyNumberFormat="1" applyFill="1" applyBorder="1"/>
    <xf numFmtId="12" fontId="4" fillId="3" borderId="27" xfId="0" applyNumberFormat="1" applyFont="1" applyFill="1" applyBorder="1"/>
    <xf numFmtId="0" fontId="9" fillId="3" borderId="26" xfId="0" applyFont="1" applyFill="1" applyBorder="1"/>
    <xf numFmtId="0" fontId="8" fillId="3" borderId="26" xfId="0" applyFont="1" applyFill="1" applyBorder="1"/>
    <xf numFmtId="0" fontId="20" fillId="0" borderId="0" xfId="0" applyFont="1" applyAlignment="1">
      <alignment horizontal="center"/>
    </xf>
    <xf numFmtId="0" fontId="4" fillId="0" borderId="0" xfId="0" applyFont="1" applyAlignment="1">
      <alignment horizontal="center"/>
    </xf>
    <xf numFmtId="0" fontId="7" fillId="2" borderId="1" xfId="3" applyFill="1" applyBorder="1" applyAlignment="1" applyProtection="1">
      <alignment horizontal="right"/>
    </xf>
    <xf numFmtId="0" fontId="2" fillId="0" borderId="0" xfId="0" applyFont="1"/>
    <xf numFmtId="2" fontId="0" fillId="0" borderId="0" xfId="0" applyNumberFormat="1" applyFill="1" applyBorder="1"/>
    <xf numFmtId="9" fontId="0" fillId="2" borderId="1" xfId="5" applyFont="1" applyFill="1" applyBorder="1" applyAlignment="1">
      <alignment horizontal="right"/>
    </xf>
    <xf numFmtId="12" fontId="0" fillId="2" borderId="1" xfId="0" applyNumberFormat="1" applyFill="1" applyBorder="1" applyAlignment="1">
      <alignment horizontal="center"/>
    </xf>
    <xf numFmtId="12" fontId="9" fillId="3" borderId="1" xfId="0" applyNumberFormat="1" applyFont="1" applyFill="1" applyBorder="1" applyAlignment="1">
      <alignment horizontal="center"/>
    </xf>
    <xf numFmtId="12" fontId="0" fillId="3" borderId="1" xfId="0" applyNumberFormat="1" applyFill="1" applyBorder="1" applyAlignment="1">
      <alignment horizontal="center"/>
    </xf>
    <xf numFmtId="12" fontId="4" fillId="3" borderId="19" xfId="0" applyNumberFormat="1" applyFont="1" applyFill="1" applyBorder="1" applyAlignment="1">
      <alignment horizontal="center"/>
    </xf>
    <xf numFmtId="0" fontId="9" fillId="3" borderId="1" xfId="0" applyFont="1" applyFill="1" applyBorder="1" applyAlignment="1">
      <alignment horizontal="center"/>
    </xf>
    <xf numFmtId="0" fontId="8" fillId="3" borderId="1" xfId="0" applyFont="1" applyFill="1" applyBorder="1" applyAlignment="1">
      <alignment horizontal="center"/>
    </xf>
    <xf numFmtId="0" fontId="26" fillId="0" borderId="6" xfId="6" applyNumberFormat="1" applyFont="1" applyFill="1" applyBorder="1" applyAlignment="1">
      <alignment wrapText="1"/>
    </xf>
    <xf numFmtId="0" fontId="26" fillId="0" borderId="0" xfId="6">
      <alignment vertical="center"/>
    </xf>
    <xf numFmtId="0" fontId="27" fillId="0" borderId="0" xfId="6" applyNumberFormat="1" applyFont="1" applyFill="1" applyAlignment="1">
      <alignment wrapText="1"/>
    </xf>
    <xf numFmtId="0" fontId="28" fillId="0" borderId="31" xfId="6" applyNumberFormat="1" applyFont="1" applyFill="1" applyBorder="1" applyAlignment="1">
      <alignment horizontal="right"/>
    </xf>
    <xf numFmtId="0" fontId="28" fillId="2" borderId="31" xfId="6" applyNumberFormat="1" applyFont="1" applyFill="1" applyBorder="1" applyAlignment="1">
      <alignment horizontal="center" wrapText="1"/>
    </xf>
    <xf numFmtId="0" fontId="26" fillId="0" borderId="18" xfId="6" applyNumberFormat="1" applyFont="1" applyFill="1" applyBorder="1" applyAlignment="1">
      <alignment wrapText="1"/>
    </xf>
    <xf numFmtId="0" fontId="28" fillId="2" borderId="31" xfId="6" applyNumberFormat="1" applyFont="1" applyFill="1" applyBorder="1" applyAlignment="1">
      <alignment horizontal="center"/>
    </xf>
    <xf numFmtId="0" fontId="26" fillId="0" borderId="2" xfId="6" applyNumberFormat="1" applyFont="1" applyFill="1" applyBorder="1" applyAlignment="1">
      <alignment wrapText="1"/>
    </xf>
    <xf numFmtId="0" fontId="29" fillId="0" borderId="2" xfId="6" applyNumberFormat="1" applyFont="1" applyFill="1" applyBorder="1" applyAlignment="1"/>
    <xf numFmtId="0" fontId="29" fillId="0" borderId="0" xfId="6" applyNumberFormat="1" applyFont="1" applyFill="1" applyAlignment="1"/>
    <xf numFmtId="0" fontId="29" fillId="0" borderId="1" xfId="6" applyNumberFormat="1" applyFont="1" applyFill="1" applyBorder="1" applyAlignment="1"/>
    <xf numFmtId="0" fontId="29" fillId="0" borderId="18" xfId="6" applyNumberFormat="1" applyFont="1" applyFill="1" applyBorder="1" applyAlignment="1"/>
    <xf numFmtId="0" fontId="22" fillId="2" borderId="0" xfId="6" applyNumberFormat="1" applyFont="1" applyFill="1" applyAlignment="1"/>
    <xf numFmtId="2" fontId="22" fillId="2" borderId="0" xfId="6" applyNumberFormat="1" applyFont="1" applyFill="1" applyAlignment="1"/>
    <xf numFmtId="2" fontId="22" fillId="2" borderId="0" xfId="6" applyNumberFormat="1" applyFont="1" applyFill="1" applyAlignment="1">
      <alignment horizontal="right"/>
    </xf>
    <xf numFmtId="0" fontId="22" fillId="0" borderId="0" xfId="6" applyNumberFormat="1" applyFont="1" applyFill="1" applyAlignment="1"/>
    <xf numFmtId="0" fontId="30" fillId="0" borderId="0" xfId="6" applyNumberFormat="1" applyFont="1" applyFill="1" applyAlignment="1"/>
    <xf numFmtId="0" fontId="22" fillId="0" borderId="0" xfId="6" applyNumberFormat="1" applyFont="1" applyFill="1" applyAlignment="1">
      <alignment horizontal="right"/>
    </xf>
    <xf numFmtId="0" fontId="22" fillId="0" borderId="6" xfId="6" applyNumberFormat="1" applyFont="1" applyFill="1" applyBorder="1" applyAlignment="1"/>
    <xf numFmtId="0" fontId="28" fillId="0" borderId="31" xfId="6" applyNumberFormat="1" applyFont="1" applyFill="1" applyBorder="1" applyAlignment="1">
      <alignment horizontal="right" wrapText="1"/>
    </xf>
    <xf numFmtId="0" fontId="31" fillId="2" borderId="32" xfId="6" applyNumberFormat="1" applyFont="1" applyFill="1" applyBorder="1" applyAlignment="1">
      <alignment horizontal="right"/>
    </xf>
    <xf numFmtId="0" fontId="22" fillId="2" borderId="33" xfId="6" applyNumberFormat="1" applyFont="1" applyFill="1" applyBorder="1" applyAlignment="1"/>
    <xf numFmtId="2" fontId="22" fillId="2" borderId="33" xfId="6" applyNumberFormat="1" applyFont="1" applyFill="1" applyBorder="1" applyAlignment="1"/>
    <xf numFmtId="2" fontId="22" fillId="2" borderId="34" xfId="6" applyNumberFormat="1" applyFont="1" applyFill="1" applyBorder="1" applyAlignment="1"/>
    <xf numFmtId="0" fontId="22" fillId="0" borderId="18" xfId="6" applyNumberFormat="1" applyFont="1" applyFill="1" applyBorder="1" applyAlignment="1"/>
    <xf numFmtId="0" fontId="22" fillId="0" borderId="2" xfId="6" applyNumberFormat="1" applyFont="1" applyFill="1" applyBorder="1" applyAlignment="1"/>
    <xf numFmtId="2" fontId="22" fillId="2" borderId="1" xfId="6" applyNumberFormat="1" applyFont="1" applyFill="1" applyBorder="1" applyAlignment="1"/>
    <xf numFmtId="0" fontId="15" fillId="0" borderId="0" xfId="0" applyFont="1" applyBorder="1" applyAlignment="1">
      <alignment wrapText="1"/>
    </xf>
    <xf numFmtId="0" fontId="15" fillId="0" borderId="35" xfId="0" applyFont="1" applyBorder="1" applyAlignment="1">
      <alignment wrapText="1"/>
    </xf>
    <xf numFmtId="0" fontId="12" fillId="0" borderId="36" xfId="0" applyFont="1" applyBorder="1" applyAlignment="1">
      <alignment horizontal="right" wrapText="1"/>
    </xf>
    <xf numFmtId="0" fontId="4" fillId="0" borderId="37" xfId="0" applyFont="1" applyBorder="1" applyAlignment="1">
      <alignment horizontal="center" wrapText="1"/>
    </xf>
    <xf numFmtId="9" fontId="9" fillId="0" borderId="0" xfId="0" applyNumberFormat="1" applyFont="1" applyFill="1" applyBorder="1" applyAlignment="1">
      <alignment horizontal="center"/>
    </xf>
    <xf numFmtId="164" fontId="13" fillId="0" borderId="32" xfId="1" applyNumberFormat="1" applyFont="1" applyFill="1" applyBorder="1" applyAlignment="1">
      <alignment horizontal="center" wrapText="1"/>
    </xf>
    <xf numFmtId="164" fontId="13" fillId="0" borderId="33" xfId="1" applyNumberFormat="1" applyFont="1" applyFill="1" applyBorder="1" applyAlignment="1">
      <alignment horizontal="center" wrapText="1"/>
    </xf>
    <xf numFmtId="12" fontId="0" fillId="0" borderId="0" xfId="0" applyNumberFormat="1" applyAlignment="1">
      <alignment horizontal="right"/>
    </xf>
    <xf numFmtId="12" fontId="0" fillId="0" borderId="0" xfId="0" applyNumberFormat="1" applyBorder="1" applyAlignment="1">
      <alignment horizontal="right"/>
    </xf>
    <xf numFmtId="12" fontId="0" fillId="0" borderId="2" xfId="0" applyNumberFormat="1" applyBorder="1" applyAlignment="1"/>
    <xf numFmtId="0" fontId="12" fillId="0" borderId="0" xfId="7" applyFont="1"/>
    <xf numFmtId="0" fontId="1" fillId="0" borderId="0" xfId="7"/>
    <xf numFmtId="0" fontId="1" fillId="0" borderId="0" xfId="7" applyAlignment="1">
      <alignment horizontal="left" wrapText="1" indent="1"/>
    </xf>
    <xf numFmtId="0" fontId="1" fillId="0" borderId="0" xfId="7" applyAlignment="1">
      <alignment horizontal="left" indent="1"/>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12" fontId="24" fillId="4" borderId="28" xfId="0" applyNumberFormat="1" applyFont="1" applyFill="1" applyBorder="1" applyAlignment="1">
      <alignment vertical="center"/>
    </xf>
    <xf numFmtId="12" fontId="24" fillId="4" borderId="29" xfId="0" applyNumberFormat="1" applyFont="1" applyFill="1" applyBorder="1" applyAlignment="1">
      <alignment vertical="center"/>
    </xf>
    <xf numFmtId="12" fontId="24" fillId="4" borderId="28" xfId="0" applyNumberFormat="1" applyFont="1" applyFill="1" applyBorder="1" applyAlignment="1">
      <alignment horizontal="center" vertical="center"/>
    </xf>
    <xf numFmtId="0" fontId="24" fillId="4" borderId="29"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26" xfId="0" applyFont="1" applyFill="1" applyBorder="1" applyAlignment="1">
      <alignment horizontal="center" vertical="center"/>
    </xf>
    <xf numFmtId="12" fontId="0" fillId="2" borderId="30" xfId="0" applyNumberFormat="1" applyFill="1" applyBorder="1" applyAlignment="1"/>
    <xf numFmtId="0" fontId="0" fillId="0" borderId="26" xfId="0" applyBorder="1" applyAlignment="1"/>
    <xf numFmtId="12" fontId="0" fillId="2" borderId="26" xfId="0" applyNumberFormat="1" applyFill="1" applyBorder="1" applyAlignment="1"/>
    <xf numFmtId="12" fontId="0" fillId="2" borderId="26" xfId="0" applyNumberFormat="1" applyFill="1" applyBorder="1" applyAlignment="1">
      <alignment horizontal="center" vertical="center" wrapText="1"/>
    </xf>
    <xf numFmtId="0" fontId="0" fillId="0" borderId="26" xfId="0" applyBorder="1" applyAlignment="1">
      <alignment horizontal="center" vertical="center" wrapText="1"/>
    </xf>
  </cellXfs>
  <cellStyles count="8">
    <cellStyle name="Comma" xfId="1" builtinId="3"/>
    <cellStyle name="Comma 2" xfId="2"/>
    <cellStyle name="Hyperlink" xfId="3" builtinId="8"/>
    <cellStyle name="Normal" xfId="0" builtinId="0"/>
    <cellStyle name="Normal 2" xfId="6"/>
    <cellStyle name="Normal 3" xfId="7"/>
    <cellStyle name="Percent" xfId="4" builtinId="5"/>
    <cellStyle name="Percent 2" xfId="5"/>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rek/AppData/Roaming/Microsoft/Excel/Food%20Journals/Derek%20Diet%20Plan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rek/Documents/Derek's%20Files/Nutrition%20and%20mealplans/Diet%20Planner%20with%20recip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Diet Planner"/>
      <sheetName val="4-21-11"/>
      <sheetName val="4-23-11"/>
      <sheetName val="4-24-11"/>
      <sheetName val="4-25-11"/>
      <sheetName val="4-26-11"/>
      <sheetName val="4-27-11"/>
      <sheetName val="4-28-11"/>
      <sheetName val="4-29-11"/>
      <sheetName val="5-1-11"/>
      <sheetName val="5-3-11"/>
      <sheetName val="5-9-11"/>
      <sheetName val="5-10-11"/>
      <sheetName val="5-11-11"/>
      <sheetName val="5-15-11"/>
      <sheetName val="5-16-11"/>
      <sheetName val="5-17-11"/>
      <sheetName val="5-18-11"/>
      <sheetName val="5-20-11"/>
      <sheetName val="5-21-11"/>
      <sheetName val="5-22-11"/>
      <sheetName val="5-23-11"/>
      <sheetName val="5-24-11"/>
      <sheetName val="5-25-11"/>
      <sheetName val="5-27-11 "/>
      <sheetName val="5-28-11"/>
      <sheetName val="5-31-11"/>
      <sheetName val="6-1-11"/>
      <sheetName val="6-2-11"/>
      <sheetName val="6-3-11"/>
      <sheetName val="6-5-11"/>
      <sheetName val="6-8-11"/>
      <sheetName val="6-9-11"/>
      <sheetName val="6-10-11"/>
      <sheetName val="6-11-11"/>
      <sheetName val="6-12-11"/>
      <sheetName val="6-14-11"/>
      <sheetName val="6-15-11"/>
      <sheetName val="6-16-11"/>
      <sheetName val="6-17-11"/>
      <sheetName val="6-19-11"/>
      <sheetName val="6-21-11"/>
      <sheetName val="6-22-11"/>
      <sheetName val="6-23-11"/>
      <sheetName val="6-26-11"/>
      <sheetName val="6-27-11"/>
      <sheetName val="6-29-11"/>
      <sheetName val="6-30-11"/>
      <sheetName val="7-1-11"/>
      <sheetName val="7-2-11"/>
      <sheetName val="7-3-11"/>
      <sheetName val="7-4-11"/>
      <sheetName val="7-5-11"/>
      <sheetName val="7-6-11"/>
      <sheetName val="7-7-11"/>
      <sheetName val="7-8-11"/>
      <sheetName val="7-9-11"/>
      <sheetName val="7-10-11"/>
      <sheetName val="7-11-11"/>
      <sheetName val="7-12-11"/>
      <sheetName val="7-13-11"/>
      <sheetName val="7-15-11"/>
      <sheetName val="7-16-11"/>
      <sheetName val="7-17-11"/>
      <sheetName val="7-18-11"/>
      <sheetName val="7-19-11"/>
      <sheetName val="7-20-11"/>
      <sheetName val="7-21-11"/>
      <sheetName val="7-22-11"/>
      <sheetName val="7-23-11"/>
      <sheetName val="7-24-11"/>
      <sheetName val="7-25-11"/>
      <sheetName val="7-26-11"/>
      <sheetName val="7-27 11"/>
      <sheetName val="7-28-11"/>
      <sheetName val="7-29-11"/>
      <sheetName val="8-9-11"/>
      <sheetName val="8-10-11"/>
      <sheetName val="8-29-11"/>
      <sheetName val="8-30-11"/>
      <sheetName val="8-31-11"/>
      <sheetName val="9-2-11"/>
      <sheetName val="9-3-11"/>
      <sheetName val="9-4-11"/>
      <sheetName val="9-7-11"/>
      <sheetName val="9-8-11"/>
      <sheetName val="9-16-11"/>
      <sheetName val="9-17-11"/>
      <sheetName val="9-18-11"/>
      <sheetName val="9-19-11"/>
      <sheetName val="9-20-11"/>
      <sheetName val="9-22-11"/>
      <sheetName val="9-23-11"/>
      <sheetName val="9-26-11"/>
      <sheetName val="9-27-11"/>
      <sheetName val="9-28-11"/>
      <sheetName val="9-29-11"/>
      <sheetName val="10-1-11"/>
      <sheetName val="10-2-11"/>
      <sheetName val="10-3-11"/>
      <sheetName val="10-4-11"/>
      <sheetName val="10-5-11"/>
      <sheetName val="10-6-11"/>
      <sheetName val="10-8-11"/>
      <sheetName val="10-10-11"/>
      <sheetName val="10-11-11"/>
      <sheetName val="10-12-11"/>
      <sheetName val="10-13-11"/>
      <sheetName val="10-18-11"/>
      <sheetName val="10-19-11"/>
      <sheetName val="10-24-11"/>
      <sheetName val="10-25-11"/>
      <sheetName val="10-26-11"/>
      <sheetName val="10-27-11"/>
      <sheetName val="10-28-11"/>
      <sheetName val="10-30-11"/>
      <sheetName val="10-31-11"/>
      <sheetName val="11-1-11"/>
      <sheetName val="11-4-11"/>
      <sheetName val="11-7-11"/>
      <sheetName val="11-8-11"/>
      <sheetName val="11-9-11"/>
      <sheetName val="11-10-11"/>
      <sheetName val="11-11-11"/>
      <sheetName val="11-14-11"/>
      <sheetName val="11-15-11"/>
      <sheetName val="11-20-11"/>
      <sheetName val="11-21-11"/>
      <sheetName val="11-22-11"/>
      <sheetName val="11-26-11"/>
      <sheetName val="11-29-11"/>
      <sheetName val="11-30-11"/>
      <sheetName val="12-1-11"/>
      <sheetName val="12-2-11"/>
      <sheetName val="12-5-11"/>
      <sheetName val="12-6-11"/>
      <sheetName val="12-7-11"/>
      <sheetName val="12-9-11"/>
      <sheetName val="12-11-11"/>
      <sheetName val="12-12-11"/>
      <sheetName val="12-14-11"/>
      <sheetName val="12-15-11"/>
      <sheetName val="12-17-11"/>
      <sheetName val="12-23-11"/>
      <sheetName val="12-24-11"/>
      <sheetName val="12-29-11"/>
      <sheetName val="12-30-11"/>
      <sheetName val="12-31-11"/>
      <sheetName val="Enter Recipes"/>
      <sheetName val="Ingredients"/>
      <sheetName val="Sheet3"/>
    </sheetNames>
    <sheetDataSet>
      <sheetData sheetId="0" refreshError="1"/>
      <sheetData sheetId="1" refreshError="1">
        <row r="2">
          <cell r="D2">
            <v>185</v>
          </cell>
        </row>
        <row r="4">
          <cell r="D4" t="str">
            <v>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row r="4">
          <cell r="A4" t="str">
            <v>Oat Bran</v>
          </cell>
          <cell r="B4">
            <v>1</v>
          </cell>
          <cell r="C4" t="str">
            <v>cup</v>
          </cell>
          <cell r="D4">
            <v>480</v>
          </cell>
          <cell r="E4">
            <v>21</v>
          </cell>
          <cell r="F4">
            <v>72</v>
          </cell>
          <cell r="G4">
            <v>10.5</v>
          </cell>
          <cell r="H4">
            <v>14</v>
          </cell>
          <cell r="I4">
            <v>4</v>
          </cell>
          <cell r="J4">
            <v>1</v>
          </cell>
          <cell r="K4">
            <v>0</v>
          </cell>
        </row>
        <row r="5">
          <cell r="A5" t="str">
            <v>Quinoa</v>
          </cell>
          <cell r="B5">
            <v>1</v>
          </cell>
          <cell r="C5" t="str">
            <v>cup</v>
          </cell>
          <cell r="D5">
            <v>626</v>
          </cell>
          <cell r="E5">
            <v>24</v>
          </cell>
          <cell r="F5">
            <v>109.1</v>
          </cell>
          <cell r="G5">
            <v>10.4</v>
          </cell>
          <cell r="H5">
            <v>11.9</v>
          </cell>
          <cell r="I5">
            <v>9</v>
          </cell>
          <cell r="K5">
            <v>0</v>
          </cell>
        </row>
        <row r="6">
          <cell r="A6" t="str">
            <v>PureFit Bar</v>
          </cell>
          <cell r="B6">
            <v>1</v>
          </cell>
          <cell r="C6" t="str">
            <v>bar</v>
          </cell>
          <cell r="D6">
            <v>230</v>
          </cell>
          <cell r="E6">
            <v>18</v>
          </cell>
          <cell r="F6">
            <v>26</v>
          </cell>
          <cell r="G6">
            <v>6</v>
          </cell>
          <cell r="H6">
            <v>3</v>
          </cell>
          <cell r="I6">
            <v>150</v>
          </cell>
          <cell r="J6">
            <v>15</v>
          </cell>
          <cell r="K6">
            <v>0</v>
          </cell>
        </row>
        <row r="7">
          <cell r="A7" t="str">
            <v>Soymilk</v>
          </cell>
          <cell r="B7">
            <v>1</v>
          </cell>
          <cell r="C7" t="str">
            <v>cup</v>
          </cell>
          <cell r="D7">
            <v>90</v>
          </cell>
          <cell r="E7">
            <v>7</v>
          </cell>
          <cell r="F7">
            <v>8</v>
          </cell>
          <cell r="G7">
            <v>3.5</v>
          </cell>
          <cell r="H7">
            <v>1</v>
          </cell>
          <cell r="I7">
            <v>70</v>
          </cell>
          <cell r="J7">
            <v>7</v>
          </cell>
          <cell r="K7">
            <v>0</v>
          </cell>
        </row>
        <row r="8">
          <cell r="A8" t="str">
            <v>Split peas</v>
          </cell>
          <cell r="B8">
            <v>1</v>
          </cell>
          <cell r="C8" t="str">
            <v>cup</v>
          </cell>
          <cell r="D8">
            <v>360</v>
          </cell>
          <cell r="E8">
            <v>36</v>
          </cell>
          <cell r="F8">
            <v>84</v>
          </cell>
          <cell r="G8">
            <v>0</v>
          </cell>
          <cell r="K8">
            <v>0</v>
          </cell>
        </row>
        <row r="9">
          <cell r="A9" t="str">
            <v>Teff</v>
          </cell>
          <cell r="B9">
            <v>1</v>
          </cell>
          <cell r="C9" t="str">
            <v>cup</v>
          </cell>
          <cell r="D9">
            <v>452</v>
          </cell>
          <cell r="E9">
            <v>16</v>
          </cell>
          <cell r="F9">
            <v>88</v>
          </cell>
          <cell r="G9">
            <v>4</v>
          </cell>
          <cell r="K9">
            <v>0</v>
          </cell>
        </row>
        <row r="10">
          <cell r="A10" t="str">
            <v>Lentils</v>
          </cell>
          <cell r="B10">
            <v>1</v>
          </cell>
          <cell r="C10" t="str">
            <v>cup</v>
          </cell>
          <cell r="D10">
            <v>280</v>
          </cell>
          <cell r="E10">
            <v>32</v>
          </cell>
          <cell r="F10">
            <v>76</v>
          </cell>
          <cell r="G10">
            <v>0</v>
          </cell>
          <cell r="K10">
            <v>0</v>
          </cell>
        </row>
        <row r="11">
          <cell r="A11" t="str">
            <v>Brown rice</v>
          </cell>
          <cell r="B11">
            <v>1</v>
          </cell>
          <cell r="C11" t="str">
            <v>cup</v>
          </cell>
          <cell r="D11">
            <v>216</v>
          </cell>
          <cell r="E11">
            <v>5</v>
          </cell>
          <cell r="F11">
            <v>45</v>
          </cell>
          <cell r="G11">
            <v>0</v>
          </cell>
          <cell r="H11">
            <v>4</v>
          </cell>
          <cell r="I11">
            <v>10</v>
          </cell>
          <cell r="J11">
            <v>1</v>
          </cell>
          <cell r="K11">
            <v>0</v>
          </cell>
        </row>
        <row r="12">
          <cell r="A12" t="str">
            <v>Whole Wheat Pasta</v>
          </cell>
          <cell r="B12">
            <v>1</v>
          </cell>
          <cell r="C12" t="str">
            <v>cup</v>
          </cell>
          <cell r="D12">
            <v>200</v>
          </cell>
          <cell r="E12">
            <v>6</v>
          </cell>
          <cell r="F12">
            <v>43</v>
          </cell>
          <cell r="G12">
            <v>1.5</v>
          </cell>
          <cell r="K12">
            <v>0</v>
          </cell>
        </row>
        <row r="13">
          <cell r="A13" t="str">
            <v>Black beans</v>
          </cell>
          <cell r="B13">
            <v>1</v>
          </cell>
          <cell r="C13" t="str">
            <v>can</v>
          </cell>
          <cell r="D13">
            <v>385</v>
          </cell>
          <cell r="E13">
            <v>21</v>
          </cell>
          <cell r="F13">
            <v>66.5</v>
          </cell>
          <cell r="G13">
            <v>0</v>
          </cell>
          <cell r="K13">
            <v>0</v>
          </cell>
        </row>
        <row r="14">
          <cell r="A14" t="str">
            <v>Protein</v>
          </cell>
          <cell r="B14">
            <v>1</v>
          </cell>
          <cell r="C14" t="str">
            <v>scoop</v>
          </cell>
          <cell r="D14">
            <v>100</v>
          </cell>
          <cell r="E14">
            <v>20</v>
          </cell>
          <cell r="F14">
            <v>5</v>
          </cell>
          <cell r="G14">
            <v>2</v>
          </cell>
          <cell r="H14">
            <v>1</v>
          </cell>
          <cell r="I14">
            <v>100</v>
          </cell>
          <cell r="J14">
            <v>4</v>
          </cell>
          <cell r="K14">
            <v>0</v>
          </cell>
        </row>
        <row r="15">
          <cell r="A15" t="str">
            <v>Extra firm tofu</v>
          </cell>
          <cell r="B15">
            <v>1</v>
          </cell>
          <cell r="C15" t="str">
            <v>block</v>
          </cell>
          <cell r="D15">
            <v>300</v>
          </cell>
          <cell r="E15">
            <v>40</v>
          </cell>
          <cell r="F15">
            <v>10</v>
          </cell>
          <cell r="G15">
            <v>2</v>
          </cell>
          <cell r="K15">
            <v>0</v>
          </cell>
        </row>
        <row r="16">
          <cell r="A16" t="str">
            <v>Edamame</v>
          </cell>
          <cell r="B16">
            <v>1</v>
          </cell>
          <cell r="C16" t="str">
            <v>cup</v>
          </cell>
          <cell r="D16">
            <v>240</v>
          </cell>
          <cell r="E16">
            <v>18</v>
          </cell>
          <cell r="F16">
            <v>16</v>
          </cell>
          <cell r="G16">
            <v>10</v>
          </cell>
          <cell r="K16">
            <v>0</v>
          </cell>
        </row>
        <row r="17">
          <cell r="A17" t="str">
            <v>Light tofu</v>
          </cell>
          <cell r="B17">
            <v>1</v>
          </cell>
          <cell r="C17" t="str">
            <v>block</v>
          </cell>
          <cell r="D17">
            <v>200</v>
          </cell>
          <cell r="E17">
            <v>35</v>
          </cell>
          <cell r="F17">
            <v>5</v>
          </cell>
          <cell r="G17">
            <v>8</v>
          </cell>
          <cell r="H17">
            <v>3</v>
          </cell>
          <cell r="I17">
            <v>125</v>
          </cell>
          <cell r="K17">
            <v>0</v>
          </cell>
        </row>
        <row r="18">
          <cell r="A18" t="str">
            <v>Trader Joe's tortilla</v>
          </cell>
          <cell r="B18">
            <v>1</v>
          </cell>
          <cell r="C18" t="str">
            <v>tortilla</v>
          </cell>
          <cell r="D18">
            <v>45</v>
          </cell>
          <cell r="E18">
            <v>4</v>
          </cell>
          <cell r="F18">
            <v>10</v>
          </cell>
          <cell r="G18">
            <v>1.5</v>
          </cell>
          <cell r="K18">
            <v>0</v>
          </cell>
        </row>
        <row r="19">
          <cell r="A19" t="str">
            <v>Smart dogs</v>
          </cell>
          <cell r="B19">
            <v>1</v>
          </cell>
          <cell r="C19" t="str">
            <v>dog</v>
          </cell>
          <cell r="D19">
            <v>45</v>
          </cell>
          <cell r="E19">
            <v>8</v>
          </cell>
          <cell r="F19">
            <v>2</v>
          </cell>
          <cell r="G19">
            <v>0</v>
          </cell>
          <cell r="K19">
            <v>0</v>
          </cell>
        </row>
        <row r="20">
          <cell r="A20" t="str">
            <v>Westsoy seitan</v>
          </cell>
          <cell r="B20">
            <v>1</v>
          </cell>
          <cell r="C20" t="str">
            <v>container</v>
          </cell>
          <cell r="D20">
            <v>275</v>
          </cell>
          <cell r="E20">
            <v>55</v>
          </cell>
          <cell r="F20">
            <v>5</v>
          </cell>
          <cell r="G20">
            <v>3.75</v>
          </cell>
          <cell r="K20">
            <v>0</v>
          </cell>
        </row>
        <row r="21">
          <cell r="A21" t="str">
            <v>Yves' "Meatless Lemon Herb Chicken skewers"</v>
          </cell>
          <cell r="B21">
            <v>1</v>
          </cell>
          <cell r="C21" t="str">
            <v>skewer</v>
          </cell>
          <cell r="D21">
            <v>110</v>
          </cell>
          <cell r="E21">
            <v>16</v>
          </cell>
          <cell r="F21">
            <v>10</v>
          </cell>
          <cell r="G21">
            <v>1</v>
          </cell>
          <cell r="K21">
            <v>0</v>
          </cell>
        </row>
        <row r="22">
          <cell r="A22" t="str">
            <v>TVP</v>
          </cell>
          <cell r="B22">
            <v>1</v>
          </cell>
          <cell r="C22" t="str">
            <v>cup</v>
          </cell>
          <cell r="D22">
            <v>320</v>
          </cell>
          <cell r="E22">
            <v>48</v>
          </cell>
          <cell r="F22">
            <v>28</v>
          </cell>
          <cell r="G22">
            <v>0</v>
          </cell>
          <cell r="K22">
            <v>0</v>
          </cell>
        </row>
        <row r="23">
          <cell r="A23" t="str">
            <v>Salad</v>
          </cell>
          <cell r="B23">
            <v>1</v>
          </cell>
          <cell r="C23" t="str">
            <v>bowl</v>
          </cell>
          <cell r="D23">
            <v>50</v>
          </cell>
          <cell r="E23">
            <v>2</v>
          </cell>
          <cell r="F23">
            <v>7</v>
          </cell>
          <cell r="G23">
            <v>2</v>
          </cell>
          <cell r="H23">
            <v>1</v>
          </cell>
          <cell r="I23">
            <v>24</v>
          </cell>
          <cell r="J23">
            <v>0</v>
          </cell>
          <cell r="K23">
            <v>0</v>
          </cell>
        </row>
        <row r="24">
          <cell r="A24" t="str">
            <v>Almonds</v>
          </cell>
          <cell r="B24">
            <v>1</v>
          </cell>
          <cell r="C24" t="str">
            <v>cup</v>
          </cell>
          <cell r="K24">
            <v>0</v>
          </cell>
        </row>
        <row r="25">
          <cell r="A25" t="str">
            <v>Blueberries</v>
          </cell>
          <cell r="C25" t="str">
            <v>cup</v>
          </cell>
          <cell r="K25">
            <v>0</v>
          </cell>
        </row>
        <row r="26">
          <cell r="A26" t="str">
            <v>Grapefruit</v>
          </cell>
          <cell r="B26">
            <v>1</v>
          </cell>
          <cell r="C26" t="str">
            <v>fruit</v>
          </cell>
          <cell r="D26">
            <v>110</v>
          </cell>
          <cell r="E26">
            <v>2</v>
          </cell>
          <cell r="F26">
            <v>26</v>
          </cell>
          <cell r="G26">
            <v>0</v>
          </cell>
          <cell r="K26">
            <v>0</v>
          </cell>
        </row>
        <row r="27">
          <cell r="A27" t="str">
            <v>Gardein Beef</v>
          </cell>
          <cell r="B27">
            <v>1</v>
          </cell>
          <cell r="C27" t="str">
            <v>Package</v>
          </cell>
          <cell r="D27">
            <v>375</v>
          </cell>
          <cell r="E27">
            <v>45</v>
          </cell>
          <cell r="F27">
            <v>20</v>
          </cell>
          <cell r="G27">
            <v>12.5</v>
          </cell>
          <cell r="H27">
            <v>7.5</v>
          </cell>
          <cell r="I27">
            <v>1000</v>
          </cell>
          <cell r="J27">
            <v>2.5</v>
          </cell>
          <cell r="K27">
            <v>0</v>
          </cell>
        </row>
        <row r="28">
          <cell r="A28" t="str">
            <v>Gardein Chicken</v>
          </cell>
          <cell r="B28">
            <v>1</v>
          </cell>
          <cell r="C28" t="str">
            <v>Package</v>
          </cell>
          <cell r="D28">
            <v>360</v>
          </cell>
          <cell r="E28">
            <v>56</v>
          </cell>
          <cell r="F28">
            <v>16</v>
          </cell>
          <cell r="G28">
            <v>8</v>
          </cell>
          <cell r="H28">
            <v>8</v>
          </cell>
          <cell r="I28">
            <v>1320</v>
          </cell>
          <cell r="K28">
            <v>0</v>
          </cell>
        </row>
        <row r="29">
          <cell r="A29" t="str">
            <v>Bean Shake</v>
          </cell>
          <cell r="B29">
            <v>1</v>
          </cell>
          <cell r="C29" t="str">
            <v>shake</v>
          </cell>
          <cell r="D29">
            <v>755</v>
          </cell>
          <cell r="E29">
            <v>56</v>
          </cell>
          <cell r="F29">
            <v>81</v>
          </cell>
          <cell r="G29">
            <v>21</v>
          </cell>
          <cell r="K29">
            <v>0</v>
          </cell>
        </row>
        <row r="30">
          <cell r="A30" t="str">
            <v>Sweet Potato</v>
          </cell>
          <cell r="B30">
            <v>1</v>
          </cell>
          <cell r="C30" t="str">
            <v>potato</v>
          </cell>
          <cell r="D30">
            <v>160</v>
          </cell>
          <cell r="E30">
            <v>4</v>
          </cell>
          <cell r="F30">
            <v>37</v>
          </cell>
          <cell r="G30">
            <v>0</v>
          </cell>
          <cell r="K30">
            <v>0</v>
          </cell>
        </row>
        <row r="31">
          <cell r="A31" t="str">
            <v>Apple</v>
          </cell>
          <cell r="B31">
            <v>1</v>
          </cell>
          <cell r="C31" t="str">
            <v>apple</v>
          </cell>
          <cell r="D31">
            <v>95</v>
          </cell>
          <cell r="E31">
            <v>0</v>
          </cell>
          <cell r="F31">
            <v>25</v>
          </cell>
          <cell r="G31">
            <v>0</v>
          </cell>
          <cell r="K31">
            <v>0</v>
          </cell>
        </row>
        <row r="32">
          <cell r="A32" t="str">
            <v>Ezekiel Bread</v>
          </cell>
          <cell r="B32">
            <v>1</v>
          </cell>
          <cell r="C32" t="str">
            <v>slice</v>
          </cell>
          <cell r="D32">
            <v>80</v>
          </cell>
          <cell r="E32">
            <v>4</v>
          </cell>
          <cell r="F32">
            <v>15</v>
          </cell>
          <cell r="G32">
            <v>0.5</v>
          </cell>
          <cell r="K32">
            <v>0</v>
          </cell>
        </row>
        <row r="33">
          <cell r="A33" t="str">
            <v>Luna Bar</v>
          </cell>
          <cell r="B33">
            <v>1</v>
          </cell>
          <cell r="C33" t="str">
            <v>bar</v>
          </cell>
          <cell r="D33">
            <v>180</v>
          </cell>
          <cell r="E33">
            <v>8</v>
          </cell>
          <cell r="F33">
            <v>27</v>
          </cell>
          <cell r="G33">
            <v>6</v>
          </cell>
          <cell r="K33">
            <v>0</v>
          </cell>
        </row>
        <row r="34">
          <cell r="A34" t="str">
            <v>Vegetable</v>
          </cell>
          <cell r="K34">
            <v>0</v>
          </cell>
        </row>
        <row r="35">
          <cell r="A35" t="str">
            <v>banana</v>
          </cell>
          <cell r="B35">
            <v>1</v>
          </cell>
          <cell r="C35" t="str">
            <v>fruit</v>
          </cell>
          <cell r="D35">
            <v>121</v>
          </cell>
          <cell r="E35">
            <v>1</v>
          </cell>
          <cell r="F35">
            <v>31</v>
          </cell>
          <cell r="G35">
            <v>0</v>
          </cell>
          <cell r="K35">
            <v>0</v>
          </cell>
        </row>
        <row r="36">
          <cell r="A36" t="str">
            <v>soyboy ravioli</v>
          </cell>
          <cell r="B36">
            <v>1</v>
          </cell>
          <cell r="C36" t="str">
            <v>package</v>
          </cell>
          <cell r="D36">
            <v>648</v>
          </cell>
          <cell r="E36">
            <v>36</v>
          </cell>
          <cell r="F36">
            <v>111.60000000000001</v>
          </cell>
          <cell r="G36">
            <v>10.8</v>
          </cell>
          <cell r="K36">
            <v>0</v>
          </cell>
        </row>
        <row r="37">
          <cell r="A37" t="str">
            <v>defatted peanut butter</v>
          </cell>
          <cell r="B37">
            <v>1</v>
          </cell>
          <cell r="C37" t="str">
            <v>tbsp</v>
          </cell>
          <cell r="D37">
            <v>50</v>
          </cell>
          <cell r="E37">
            <v>2</v>
          </cell>
          <cell r="F37">
            <v>6.5</v>
          </cell>
          <cell r="G37">
            <v>1</v>
          </cell>
          <cell r="K37">
            <v>0</v>
          </cell>
        </row>
        <row r="38">
          <cell r="A38" t="str">
            <v>strawberries</v>
          </cell>
          <cell r="B38">
            <v>1</v>
          </cell>
          <cell r="C38" t="str">
            <v>cup</v>
          </cell>
          <cell r="D38">
            <v>77</v>
          </cell>
          <cell r="E38">
            <v>1</v>
          </cell>
          <cell r="F38">
            <v>20</v>
          </cell>
          <cell r="G38">
            <v>0</v>
          </cell>
          <cell r="K38">
            <v>0</v>
          </cell>
        </row>
        <row r="39">
          <cell r="A39" t="str">
            <v>grapes</v>
          </cell>
          <cell r="B39">
            <v>1</v>
          </cell>
          <cell r="C39" t="str">
            <v>cup</v>
          </cell>
          <cell r="D39">
            <v>62</v>
          </cell>
          <cell r="E39">
            <v>1</v>
          </cell>
          <cell r="F39">
            <v>16</v>
          </cell>
          <cell r="G39">
            <v>0</v>
          </cell>
          <cell r="K39">
            <v>0</v>
          </cell>
        </row>
        <row r="40">
          <cell r="A40" t="str">
            <v>mung bean flour</v>
          </cell>
          <cell r="B40">
            <v>1</v>
          </cell>
          <cell r="C40" t="str">
            <v>cup</v>
          </cell>
          <cell r="D40">
            <v>720</v>
          </cell>
          <cell r="E40">
            <v>44</v>
          </cell>
          <cell r="F40">
            <v>124</v>
          </cell>
          <cell r="G40">
            <v>4</v>
          </cell>
          <cell r="K40">
            <v>0</v>
          </cell>
        </row>
        <row r="41">
          <cell r="A41" t="str">
            <v>pumpkin seeds</v>
          </cell>
          <cell r="B41">
            <v>1</v>
          </cell>
          <cell r="C41" t="str">
            <v>cup</v>
          </cell>
          <cell r="D41">
            <v>747</v>
          </cell>
          <cell r="E41">
            <v>34</v>
          </cell>
          <cell r="F41">
            <v>25</v>
          </cell>
          <cell r="G41">
            <v>63</v>
          </cell>
          <cell r="K41">
            <v>0</v>
          </cell>
        </row>
        <row r="42">
          <cell r="A42" t="str">
            <v>mung bean shake</v>
          </cell>
          <cell r="B42">
            <v>1</v>
          </cell>
          <cell r="C42" t="str">
            <v>shake</v>
          </cell>
          <cell r="D42">
            <v>649</v>
          </cell>
          <cell r="E42">
            <v>49</v>
          </cell>
          <cell r="F42">
            <v>75</v>
          </cell>
          <cell r="G42">
            <v>15</v>
          </cell>
          <cell r="K42">
            <v>0</v>
          </cell>
        </row>
        <row r="43">
          <cell r="A43" t="str">
            <v>canellini beans</v>
          </cell>
          <cell r="B43">
            <v>1</v>
          </cell>
          <cell r="C43" t="str">
            <v>cup</v>
          </cell>
          <cell r="D43">
            <v>220</v>
          </cell>
          <cell r="E43">
            <v>18</v>
          </cell>
          <cell r="F43">
            <v>39</v>
          </cell>
          <cell r="G43">
            <v>0</v>
          </cell>
          <cell r="H43">
            <v>16</v>
          </cell>
          <cell r="I43">
            <v>9</v>
          </cell>
          <cell r="J43">
            <v>0</v>
          </cell>
          <cell r="K43">
            <v>0</v>
          </cell>
        </row>
        <row r="44">
          <cell r="A44" t="str">
            <v>chicken-less strips</v>
          </cell>
          <cell r="B44">
            <v>1</v>
          </cell>
          <cell r="C44" t="str">
            <v>package</v>
          </cell>
          <cell r="D44">
            <v>330</v>
          </cell>
          <cell r="E44">
            <v>60</v>
          </cell>
          <cell r="F44">
            <v>9</v>
          </cell>
          <cell r="G44">
            <v>4.5</v>
          </cell>
          <cell r="K44">
            <v>0</v>
          </cell>
        </row>
        <row r="45">
          <cell r="A45" t="str">
            <v>beef-less strips</v>
          </cell>
          <cell r="B45">
            <v>1</v>
          </cell>
          <cell r="C45" t="str">
            <v>Package</v>
          </cell>
          <cell r="D45">
            <v>360</v>
          </cell>
          <cell r="E45">
            <v>60</v>
          </cell>
          <cell r="F45">
            <v>15</v>
          </cell>
          <cell r="G45">
            <v>6</v>
          </cell>
          <cell r="K45">
            <v>0</v>
          </cell>
        </row>
        <row r="46">
          <cell r="A46" t="str">
            <v>chickpeas</v>
          </cell>
          <cell r="B46">
            <v>1</v>
          </cell>
          <cell r="C46" t="str">
            <v>cup</v>
          </cell>
          <cell r="D46">
            <v>286</v>
          </cell>
          <cell r="E46">
            <v>12</v>
          </cell>
          <cell r="F46">
            <v>54</v>
          </cell>
          <cell r="G46">
            <v>3</v>
          </cell>
          <cell r="K46">
            <v>0</v>
          </cell>
        </row>
        <row r="47">
          <cell r="A47" t="str">
            <v>olive oil</v>
          </cell>
          <cell r="B47">
            <v>1</v>
          </cell>
          <cell r="C47" t="str">
            <v>cup</v>
          </cell>
          <cell r="D47">
            <v>1910</v>
          </cell>
          <cell r="E47">
            <v>0</v>
          </cell>
          <cell r="F47">
            <v>0</v>
          </cell>
          <cell r="G47">
            <v>216</v>
          </cell>
          <cell r="K47">
            <v>0</v>
          </cell>
        </row>
        <row r="48">
          <cell r="A48" t="str">
            <v>ezekiel cereal</v>
          </cell>
          <cell r="B48">
            <v>1</v>
          </cell>
          <cell r="C48" t="str">
            <v>cup</v>
          </cell>
          <cell r="D48">
            <v>380</v>
          </cell>
          <cell r="E48">
            <v>16</v>
          </cell>
          <cell r="F48">
            <v>80</v>
          </cell>
          <cell r="G48">
            <v>2</v>
          </cell>
          <cell r="K48">
            <v>0</v>
          </cell>
        </row>
        <row r="49">
          <cell r="A49" t="str">
            <v>soynut butter</v>
          </cell>
          <cell r="B49">
            <v>1</v>
          </cell>
          <cell r="C49" t="str">
            <v>tbsp</v>
          </cell>
          <cell r="D49">
            <v>85</v>
          </cell>
          <cell r="E49">
            <v>3.5</v>
          </cell>
          <cell r="F49">
            <v>5</v>
          </cell>
          <cell r="G49">
            <v>5</v>
          </cell>
          <cell r="K49">
            <v>0</v>
          </cell>
        </row>
        <row r="50">
          <cell r="A50" t="str">
            <v>red potato</v>
          </cell>
          <cell r="B50">
            <v>1</v>
          </cell>
          <cell r="C50" t="str">
            <v>whole</v>
          </cell>
          <cell r="D50">
            <v>266</v>
          </cell>
          <cell r="E50">
            <v>7</v>
          </cell>
          <cell r="F50">
            <v>29</v>
          </cell>
          <cell r="G50">
            <v>0</v>
          </cell>
          <cell r="K50">
            <v>0</v>
          </cell>
        </row>
        <row r="51">
          <cell r="A51" t="str">
            <v>unsweetened soymilk</v>
          </cell>
          <cell r="B51">
            <v>1</v>
          </cell>
          <cell r="C51" t="str">
            <v>cup</v>
          </cell>
          <cell r="D51">
            <v>70</v>
          </cell>
          <cell r="E51">
            <v>7</v>
          </cell>
          <cell r="F51">
            <v>3</v>
          </cell>
          <cell r="G51">
            <v>3.5</v>
          </cell>
          <cell r="H51">
            <v>1</v>
          </cell>
          <cell r="I51">
            <v>70</v>
          </cell>
          <cell r="J51">
            <v>2</v>
          </cell>
          <cell r="K51">
            <v>0</v>
          </cell>
        </row>
        <row r="52">
          <cell r="A52" t="str">
            <v>oatmeal</v>
          </cell>
          <cell r="B52">
            <v>1</v>
          </cell>
          <cell r="C52" t="str">
            <v>cup</v>
          </cell>
          <cell r="D52">
            <v>300</v>
          </cell>
          <cell r="E52">
            <v>10</v>
          </cell>
          <cell r="F52">
            <v>54</v>
          </cell>
          <cell r="G52">
            <v>6</v>
          </cell>
          <cell r="H52">
            <v>8</v>
          </cell>
          <cell r="J52">
            <v>2</v>
          </cell>
          <cell r="K52">
            <v>0</v>
          </cell>
        </row>
        <row r="53">
          <cell r="A53" t="str">
            <v>rice syrup</v>
          </cell>
          <cell r="B53">
            <v>1</v>
          </cell>
          <cell r="C53" t="str">
            <v>Tbsp</v>
          </cell>
          <cell r="D53">
            <v>75</v>
          </cell>
          <cell r="F53">
            <v>18</v>
          </cell>
          <cell r="I53">
            <v>35</v>
          </cell>
          <cell r="J53">
            <v>11</v>
          </cell>
          <cell r="K53">
            <v>0</v>
          </cell>
        </row>
        <row r="54">
          <cell r="A54" t="str">
            <v>almond butter</v>
          </cell>
          <cell r="B54">
            <v>1</v>
          </cell>
          <cell r="C54" t="str">
            <v>Tbsp</v>
          </cell>
          <cell r="D54">
            <v>95</v>
          </cell>
          <cell r="E54">
            <v>4</v>
          </cell>
          <cell r="F54">
            <v>3</v>
          </cell>
          <cell r="G54">
            <v>8.5</v>
          </cell>
          <cell r="H54">
            <v>1.5</v>
          </cell>
          <cell r="J54">
            <v>1</v>
          </cell>
          <cell r="K54">
            <v>0</v>
          </cell>
        </row>
        <row r="55">
          <cell r="A55" t="str">
            <v>bell peppers</v>
          </cell>
          <cell r="B55">
            <v>1</v>
          </cell>
          <cell r="C55" t="str">
            <v>cup</v>
          </cell>
          <cell r="D55">
            <v>18</v>
          </cell>
          <cell r="E55">
            <v>0.8</v>
          </cell>
          <cell r="F55">
            <v>4.2</v>
          </cell>
          <cell r="G55">
            <v>0.2</v>
          </cell>
          <cell r="H55">
            <v>1.6</v>
          </cell>
          <cell r="I55">
            <v>3</v>
          </cell>
          <cell r="J55">
            <v>2.2000000000000002</v>
          </cell>
          <cell r="K55">
            <v>0</v>
          </cell>
        </row>
        <row r="56">
          <cell r="A56" t="str">
            <v>avocado</v>
          </cell>
          <cell r="B56">
            <v>1</v>
          </cell>
          <cell r="C56" t="str">
            <v>fruit</v>
          </cell>
          <cell r="D56">
            <v>289</v>
          </cell>
          <cell r="E56">
            <v>3.4</v>
          </cell>
          <cell r="F56">
            <v>14.9</v>
          </cell>
          <cell r="G56">
            <v>26.6</v>
          </cell>
          <cell r="H56">
            <v>11.8</v>
          </cell>
          <cell r="I56">
            <v>14</v>
          </cell>
          <cell r="J56">
            <v>0.5</v>
          </cell>
          <cell r="K56">
            <v>0</v>
          </cell>
        </row>
        <row r="57">
          <cell r="A57" t="str">
            <v>sunflower seeds</v>
          </cell>
          <cell r="B57">
            <v>1</v>
          </cell>
          <cell r="C57" t="str">
            <v>Tbsp</v>
          </cell>
          <cell r="D57">
            <v>47</v>
          </cell>
          <cell r="E57">
            <v>1.5</v>
          </cell>
          <cell r="F57">
            <v>1.9</v>
          </cell>
          <cell r="G57">
            <v>4</v>
          </cell>
          <cell r="H57">
            <v>0.9</v>
          </cell>
          <cell r="J57">
            <v>0.2</v>
          </cell>
          <cell r="K57">
            <v>0</v>
          </cell>
        </row>
        <row r="58">
          <cell r="A58" t="str">
            <v>flaxseed oil</v>
          </cell>
          <cell r="B58">
            <v>1</v>
          </cell>
          <cell r="C58" t="str">
            <v>Tbsp</v>
          </cell>
          <cell r="D58">
            <v>120</v>
          </cell>
          <cell r="G58">
            <v>13.6</v>
          </cell>
          <cell r="K58">
            <v>0</v>
          </cell>
        </row>
        <row r="59">
          <cell r="A59" t="str">
            <v>raisins</v>
          </cell>
          <cell r="B59">
            <v>1</v>
          </cell>
          <cell r="C59" t="str">
            <v>cup</v>
          </cell>
          <cell r="D59">
            <v>434</v>
          </cell>
          <cell r="E59">
            <v>4.5</v>
          </cell>
          <cell r="F59">
            <v>114.8</v>
          </cell>
          <cell r="G59">
            <v>0.7</v>
          </cell>
          <cell r="H59">
            <v>5.4</v>
          </cell>
          <cell r="I59">
            <v>16</v>
          </cell>
          <cell r="J59">
            <v>85.8</v>
          </cell>
          <cell r="K59">
            <v>0</v>
          </cell>
        </row>
        <row r="60">
          <cell r="A60" t="str">
            <v>natural peanut butter</v>
          </cell>
          <cell r="B60">
            <v>1</v>
          </cell>
          <cell r="C60" t="str">
            <v>Tbsp</v>
          </cell>
          <cell r="D60">
            <v>105</v>
          </cell>
          <cell r="E60">
            <v>4</v>
          </cell>
          <cell r="F60">
            <v>3</v>
          </cell>
          <cell r="G60">
            <v>8</v>
          </cell>
          <cell r="H60">
            <v>1</v>
          </cell>
          <cell r="I60">
            <v>60</v>
          </cell>
          <cell r="J60">
            <v>0.5</v>
          </cell>
          <cell r="K60">
            <v>0</v>
          </cell>
        </row>
        <row r="61">
          <cell r="A61" t="str">
            <v>broccoli</v>
          </cell>
          <cell r="B61">
            <v>1</v>
          </cell>
          <cell r="C61" t="str">
            <v>bunch</v>
          </cell>
          <cell r="D61">
            <v>207</v>
          </cell>
          <cell r="E61">
            <v>17</v>
          </cell>
          <cell r="F61">
            <v>40</v>
          </cell>
          <cell r="G61">
            <v>2</v>
          </cell>
          <cell r="H61">
            <v>16</v>
          </cell>
          <cell r="I61">
            <v>201</v>
          </cell>
          <cell r="J61">
            <v>10</v>
          </cell>
          <cell r="K61">
            <v>0</v>
          </cell>
        </row>
        <row r="62">
          <cell r="A62" t="str">
            <v>Hemp Bagel</v>
          </cell>
          <cell r="B62">
            <v>1</v>
          </cell>
          <cell r="C62" t="str">
            <v>Bagel</v>
          </cell>
          <cell r="D62">
            <v>280</v>
          </cell>
          <cell r="E62">
            <v>19</v>
          </cell>
          <cell r="F62">
            <v>35</v>
          </cell>
          <cell r="G62">
            <v>8</v>
          </cell>
          <cell r="H62">
            <v>13</v>
          </cell>
          <cell r="I62">
            <v>370</v>
          </cell>
          <cell r="J62">
            <v>3</v>
          </cell>
          <cell r="K62">
            <v>0</v>
          </cell>
        </row>
        <row r="63">
          <cell r="A63" t="str">
            <v>soy yogurt</v>
          </cell>
          <cell r="B63">
            <v>1</v>
          </cell>
          <cell r="C63" t="str">
            <v>cup</v>
          </cell>
          <cell r="D63">
            <v>170</v>
          </cell>
          <cell r="E63">
            <v>11</v>
          </cell>
          <cell r="F63">
            <v>22</v>
          </cell>
          <cell r="G63">
            <v>5</v>
          </cell>
          <cell r="H63">
            <v>7</v>
          </cell>
          <cell r="I63">
            <v>100</v>
          </cell>
          <cell r="J63">
            <v>3</v>
          </cell>
          <cell r="K63">
            <v>0</v>
          </cell>
        </row>
        <row r="64">
          <cell r="A64" t="str">
            <v>einkorn pasta</v>
          </cell>
          <cell r="B64">
            <v>1</v>
          </cell>
          <cell r="C64" t="str">
            <v>oz</v>
          </cell>
          <cell r="D64">
            <v>100</v>
          </cell>
          <cell r="E64">
            <v>4.5</v>
          </cell>
          <cell r="F64">
            <v>17.5</v>
          </cell>
          <cell r="G64">
            <v>0.75</v>
          </cell>
          <cell r="H64">
            <v>2</v>
          </cell>
          <cell r="I64">
            <v>0</v>
          </cell>
          <cell r="J64">
            <v>0.5</v>
          </cell>
          <cell r="K64">
            <v>0</v>
          </cell>
        </row>
        <row r="65">
          <cell r="A65" t="str">
            <v>sprouted bagel</v>
          </cell>
          <cell r="B65">
            <v>1</v>
          </cell>
          <cell r="C65" t="str">
            <v>bagel</v>
          </cell>
          <cell r="D65">
            <v>300</v>
          </cell>
          <cell r="E65">
            <v>14</v>
          </cell>
          <cell r="F65">
            <v>64</v>
          </cell>
          <cell r="G65">
            <v>4</v>
          </cell>
          <cell r="H65">
            <v>2</v>
          </cell>
          <cell r="I65">
            <v>280</v>
          </cell>
          <cell r="J65">
            <v>7</v>
          </cell>
          <cell r="K65">
            <v>0</v>
          </cell>
        </row>
        <row r="66">
          <cell r="A66" t="str">
            <v>pineapple</v>
          </cell>
          <cell r="B66">
            <v>1</v>
          </cell>
          <cell r="C66" t="str">
            <v>cup</v>
          </cell>
          <cell r="D66">
            <v>74</v>
          </cell>
          <cell r="E66">
            <v>1</v>
          </cell>
          <cell r="F66">
            <v>20</v>
          </cell>
          <cell r="G66">
            <v>0</v>
          </cell>
          <cell r="H66">
            <v>0</v>
          </cell>
          <cell r="I66">
            <v>2</v>
          </cell>
          <cell r="J66">
            <v>14</v>
          </cell>
          <cell r="K66">
            <v>0</v>
          </cell>
        </row>
        <row r="67">
          <cell r="A67" t="str">
            <v>grits</v>
          </cell>
          <cell r="B67">
            <v>1</v>
          </cell>
          <cell r="C67" t="str">
            <v>cup</v>
          </cell>
          <cell r="D67">
            <v>143</v>
          </cell>
          <cell r="E67">
            <v>3</v>
          </cell>
          <cell r="F67">
            <v>31</v>
          </cell>
          <cell r="G67">
            <v>0</v>
          </cell>
          <cell r="H67">
            <v>1</v>
          </cell>
          <cell r="I67">
            <v>5</v>
          </cell>
          <cell r="J67">
            <v>0</v>
          </cell>
          <cell r="K67">
            <v>0</v>
          </cell>
        </row>
        <row r="68">
          <cell r="A68" t="str">
            <v>almond butter</v>
          </cell>
          <cell r="B68">
            <v>1</v>
          </cell>
          <cell r="C68" t="str">
            <v>tbsp</v>
          </cell>
          <cell r="D68">
            <v>101</v>
          </cell>
          <cell r="E68">
            <v>2</v>
          </cell>
          <cell r="F68">
            <v>3</v>
          </cell>
          <cell r="G68">
            <v>9</v>
          </cell>
          <cell r="H68">
            <v>1</v>
          </cell>
          <cell r="I68">
            <v>2</v>
          </cell>
          <cell r="J68">
            <v>0</v>
          </cell>
          <cell r="K68">
            <v>0</v>
          </cell>
        </row>
        <row r="69">
          <cell r="A69" t="str">
            <v>hummus</v>
          </cell>
          <cell r="B69">
            <v>1</v>
          </cell>
          <cell r="C69" t="str">
            <v>tbps</v>
          </cell>
          <cell r="D69">
            <v>27</v>
          </cell>
          <cell r="E69">
            <v>1</v>
          </cell>
          <cell r="F69">
            <v>3</v>
          </cell>
          <cell r="G69">
            <v>1</v>
          </cell>
          <cell r="K69">
            <v>0</v>
          </cell>
        </row>
        <row r="70">
          <cell r="A70" t="str">
            <v>pinenuts</v>
          </cell>
          <cell r="B70">
            <v>1</v>
          </cell>
          <cell r="C70" t="str">
            <v>cup</v>
          </cell>
          <cell r="D70">
            <v>909</v>
          </cell>
          <cell r="E70">
            <v>18</v>
          </cell>
          <cell r="F70">
            <v>18</v>
          </cell>
          <cell r="G70">
            <v>92</v>
          </cell>
          <cell r="K70">
            <v>0</v>
          </cell>
        </row>
        <row r="71">
          <cell r="A71" t="str">
            <v>green beans</v>
          </cell>
          <cell r="B71">
            <v>1</v>
          </cell>
          <cell r="C71" t="str">
            <v>cup</v>
          </cell>
          <cell r="D71">
            <v>34</v>
          </cell>
          <cell r="E71">
            <v>2</v>
          </cell>
          <cell r="F71">
            <v>8</v>
          </cell>
          <cell r="G71">
            <v>0</v>
          </cell>
          <cell r="K71">
            <v>0</v>
          </cell>
        </row>
        <row r="72">
          <cell r="A72" t="str">
            <v>Gardein tenders</v>
          </cell>
          <cell r="B72">
            <v>1</v>
          </cell>
          <cell r="C72" t="str">
            <v>tender</v>
          </cell>
          <cell r="D72">
            <v>50</v>
          </cell>
          <cell r="E72">
            <v>4</v>
          </cell>
          <cell r="F72">
            <v>4</v>
          </cell>
          <cell r="G72">
            <v>1.75</v>
          </cell>
          <cell r="K72">
            <v>0</v>
          </cell>
        </row>
        <row r="73">
          <cell r="A73" t="str">
            <v>tempeh</v>
          </cell>
          <cell r="B73">
            <v>1</v>
          </cell>
          <cell r="C73" t="str">
            <v>Package</v>
          </cell>
          <cell r="D73">
            <v>480</v>
          </cell>
          <cell r="E73">
            <v>40</v>
          </cell>
          <cell r="F73">
            <v>32</v>
          </cell>
          <cell r="G73">
            <v>22</v>
          </cell>
          <cell r="K73">
            <v>0</v>
          </cell>
        </row>
        <row r="74">
          <cell r="A74" t="str">
            <v>pine nuts</v>
          </cell>
          <cell r="B74">
            <v>1</v>
          </cell>
          <cell r="C74" t="str">
            <v>cup</v>
          </cell>
          <cell r="D74">
            <v>909</v>
          </cell>
          <cell r="E74">
            <v>18.5</v>
          </cell>
          <cell r="F74">
            <v>17.7</v>
          </cell>
          <cell r="G74">
            <v>92.3</v>
          </cell>
          <cell r="H74">
            <v>5</v>
          </cell>
          <cell r="I74">
            <v>3</v>
          </cell>
          <cell r="J74">
            <v>4.8</v>
          </cell>
          <cell r="K74">
            <v>0</v>
          </cell>
        </row>
        <row r="75">
          <cell r="A75" t="str">
            <v>steel cut oats</v>
          </cell>
          <cell r="B75">
            <v>1</v>
          </cell>
          <cell r="C75" t="str">
            <v>cup</v>
          </cell>
          <cell r="D75">
            <v>600</v>
          </cell>
          <cell r="E75">
            <v>20</v>
          </cell>
          <cell r="F75">
            <v>108</v>
          </cell>
          <cell r="G75">
            <v>10</v>
          </cell>
          <cell r="H75">
            <v>16</v>
          </cell>
          <cell r="I75">
            <v>0</v>
          </cell>
          <cell r="J75">
            <v>4</v>
          </cell>
          <cell r="K75">
            <v>0</v>
          </cell>
        </row>
        <row r="76">
          <cell r="A76" t="str">
            <v>butternut squash</v>
          </cell>
          <cell r="B76">
            <v>1</v>
          </cell>
          <cell r="C76" t="str">
            <v>cup</v>
          </cell>
          <cell r="D76">
            <v>63</v>
          </cell>
          <cell r="E76">
            <v>1.4</v>
          </cell>
          <cell r="F76">
            <v>16.399999999999999</v>
          </cell>
          <cell r="G76">
            <v>0.1</v>
          </cell>
          <cell r="H76">
            <v>2.8</v>
          </cell>
          <cell r="I76">
            <v>6</v>
          </cell>
          <cell r="J76">
            <v>3.1</v>
          </cell>
          <cell r="K76">
            <v>0</v>
          </cell>
        </row>
        <row r="77">
          <cell r="A77" t="str">
            <v>salt</v>
          </cell>
          <cell r="B77">
            <v>1</v>
          </cell>
          <cell r="C77" t="str">
            <v>tsp</v>
          </cell>
          <cell r="I77">
            <v>2400</v>
          </cell>
        </row>
        <row r="78">
          <cell r="A78" t="str">
            <v>Creamy Butternut Squash Soup</v>
          </cell>
          <cell r="B78">
            <v>1</v>
          </cell>
          <cell r="C78" t="str">
            <v>serving</v>
          </cell>
          <cell r="D78">
            <v>70.5</v>
          </cell>
          <cell r="E78">
            <v>1.9833333333333301</v>
          </cell>
          <cell r="F78">
            <v>17.066666666666698</v>
          </cell>
          <cell r="G78">
            <v>0.39166666666666999</v>
          </cell>
          <cell r="H78">
            <v>2.8833333333333302</v>
          </cell>
          <cell r="I78">
            <v>211.833333333333</v>
          </cell>
          <cell r="J78">
            <v>3.68333333333333</v>
          </cell>
          <cell r="K78">
            <v>0</v>
          </cell>
        </row>
        <row r="79">
          <cell r="A79" t="str">
            <v>onion</v>
          </cell>
          <cell r="B79">
            <v>1</v>
          </cell>
          <cell r="C79" t="str">
            <v>piece</v>
          </cell>
          <cell r="D79">
            <v>46</v>
          </cell>
          <cell r="E79">
            <v>1</v>
          </cell>
          <cell r="F79">
            <v>11.1</v>
          </cell>
          <cell r="G79">
            <v>0.1</v>
          </cell>
          <cell r="H79">
            <v>1.5</v>
          </cell>
          <cell r="I79">
            <v>3</v>
          </cell>
          <cell r="J79">
            <v>4.7</v>
          </cell>
          <cell r="K79">
            <v>0</v>
          </cell>
        </row>
        <row r="80">
          <cell r="A80" t="str">
            <v>garlic</v>
          </cell>
          <cell r="B80">
            <v>1</v>
          </cell>
          <cell r="C80" t="str">
            <v>clove</v>
          </cell>
          <cell r="D80">
            <v>4</v>
          </cell>
          <cell r="I80">
            <v>1</v>
          </cell>
        </row>
        <row r="81">
          <cell r="A81" t="str">
            <v>Rapunzel Bouillon, no salt added</v>
          </cell>
          <cell r="B81">
            <v>1</v>
          </cell>
          <cell r="C81" t="str">
            <v>cube</v>
          </cell>
          <cell r="D81">
            <v>25</v>
          </cell>
          <cell r="E81">
            <v>1.5</v>
          </cell>
          <cell r="F81">
            <v>0</v>
          </cell>
          <cell r="G81">
            <v>2</v>
          </cell>
          <cell r="H81">
            <v>0</v>
          </cell>
          <cell r="I81">
            <v>130</v>
          </cell>
          <cell r="J81">
            <v>0</v>
          </cell>
          <cell r="K81">
            <v>0</v>
          </cell>
        </row>
        <row r="82">
          <cell r="A82" t="str">
            <v>canned diced tomatoes, no salt</v>
          </cell>
          <cell r="B82">
            <v>1</v>
          </cell>
          <cell r="C82" t="str">
            <v>can</v>
          </cell>
          <cell r="D82">
            <v>90</v>
          </cell>
          <cell r="E82">
            <v>3</v>
          </cell>
          <cell r="F82">
            <v>18</v>
          </cell>
          <cell r="G82">
            <v>0</v>
          </cell>
          <cell r="H82">
            <v>3</v>
          </cell>
          <cell r="I82">
            <v>45</v>
          </cell>
          <cell r="J82">
            <v>12</v>
          </cell>
          <cell r="K82">
            <v>0</v>
          </cell>
        </row>
        <row r="83">
          <cell r="A83" t="str">
            <v>canned red kidney beans, rinsed</v>
          </cell>
          <cell r="B83">
            <v>1</v>
          </cell>
          <cell r="C83" t="str">
            <v>can</v>
          </cell>
          <cell r="D83">
            <v>330</v>
          </cell>
          <cell r="E83">
            <v>24</v>
          </cell>
          <cell r="F83">
            <v>48</v>
          </cell>
          <cell r="G83">
            <v>3</v>
          </cell>
          <cell r="H83">
            <v>15</v>
          </cell>
          <cell r="I83">
            <v>400</v>
          </cell>
          <cell r="J83">
            <v>9</v>
          </cell>
          <cell r="K83">
            <v>0</v>
          </cell>
        </row>
        <row r="84">
          <cell r="A84" t="str">
            <v>green beans</v>
          </cell>
          <cell r="B84">
            <v>1</v>
          </cell>
          <cell r="C84" t="str">
            <v>pound</v>
          </cell>
          <cell r="D84">
            <v>141</v>
          </cell>
          <cell r="E84">
            <v>8.3000000000000007</v>
          </cell>
          <cell r="F84">
            <v>32.200000000000003</v>
          </cell>
          <cell r="G84">
            <v>0.5</v>
          </cell>
          <cell r="H84">
            <v>15.4</v>
          </cell>
          <cell r="I84">
            <v>27</v>
          </cell>
          <cell r="J84">
            <v>6.4</v>
          </cell>
          <cell r="K84">
            <v>0</v>
          </cell>
        </row>
        <row r="85">
          <cell r="A85" t="str">
            <v>Minestrone</v>
          </cell>
          <cell r="B85">
            <v>1</v>
          </cell>
          <cell r="C85" t="str">
            <v>serving</v>
          </cell>
          <cell r="D85">
            <v>148.333333333333</v>
          </cell>
          <cell r="E85">
            <v>9.5833333333333304</v>
          </cell>
          <cell r="F85">
            <v>23.9166666666667</v>
          </cell>
          <cell r="G85">
            <v>0.83333333333333004</v>
          </cell>
          <cell r="H85">
            <v>6</v>
          </cell>
          <cell r="I85">
            <v>246.166666666667</v>
          </cell>
          <cell r="J85">
            <v>3.5</v>
          </cell>
          <cell r="K85">
            <v>0</v>
          </cell>
        </row>
        <row r="86">
          <cell r="A86" t="str">
            <v>tamari almonds</v>
          </cell>
          <cell r="B86">
            <v>1</v>
          </cell>
          <cell r="C86" t="str">
            <v>cup</v>
          </cell>
          <cell r="D86">
            <v>680</v>
          </cell>
          <cell r="E86">
            <v>20</v>
          </cell>
          <cell r="F86">
            <v>28</v>
          </cell>
          <cell r="G86">
            <v>64</v>
          </cell>
          <cell r="H86">
            <v>16</v>
          </cell>
          <cell r="I86">
            <v>320</v>
          </cell>
          <cell r="J86">
            <v>0</v>
          </cell>
          <cell r="K86">
            <v>0</v>
          </cell>
        </row>
        <row r="87">
          <cell r="A87" t="str">
            <v>Annie's Lite Honey Mustard dressing</v>
          </cell>
          <cell r="B87">
            <v>1</v>
          </cell>
          <cell r="C87" t="str">
            <v>Tbsp</v>
          </cell>
          <cell r="D87">
            <v>20</v>
          </cell>
          <cell r="E87">
            <v>0</v>
          </cell>
          <cell r="F87">
            <v>2</v>
          </cell>
          <cell r="G87">
            <v>1.5</v>
          </cell>
          <cell r="H87">
            <v>0</v>
          </cell>
          <cell r="I87">
            <v>62.5</v>
          </cell>
          <cell r="J87">
            <v>1.5</v>
          </cell>
          <cell r="K87">
            <v>0</v>
          </cell>
        </row>
        <row r="88">
          <cell r="A88" t="str">
            <v>Kalamata olives</v>
          </cell>
          <cell r="B88">
            <v>1</v>
          </cell>
          <cell r="C88" t="str">
            <v>olive</v>
          </cell>
          <cell r="D88">
            <v>9</v>
          </cell>
          <cell r="E88">
            <v>0</v>
          </cell>
          <cell r="F88">
            <v>0.2</v>
          </cell>
          <cell r="G88">
            <v>0.9</v>
          </cell>
          <cell r="H88">
            <v>0</v>
          </cell>
          <cell r="I88">
            <v>26</v>
          </cell>
          <cell r="J88">
            <v>0</v>
          </cell>
          <cell r="K88">
            <v>0</v>
          </cell>
        </row>
        <row r="89">
          <cell r="A89" t="str">
            <v>sesame oil</v>
          </cell>
          <cell r="B89">
            <v>1</v>
          </cell>
          <cell r="C89" t="str">
            <v>Tbsp</v>
          </cell>
          <cell r="D89">
            <v>120</v>
          </cell>
          <cell r="E89">
            <v>0</v>
          </cell>
          <cell r="F89">
            <v>0</v>
          </cell>
          <cell r="G89">
            <v>14</v>
          </cell>
          <cell r="H89">
            <v>0</v>
          </cell>
          <cell r="I89">
            <v>0</v>
          </cell>
          <cell r="J89">
            <v>0</v>
          </cell>
          <cell r="K89">
            <v>0</v>
          </cell>
        </row>
        <row r="90">
          <cell r="A90" t="str">
            <v>fresca sandwich</v>
          </cell>
        </row>
        <row r="91">
          <cell r="A91" t="str">
            <v>Nile</v>
          </cell>
        </row>
        <row r="92">
          <cell r="A92" t="str">
            <v>fresca</v>
          </cell>
        </row>
        <row r="93">
          <cell r="A93" t="str">
            <v>ipanema</v>
          </cell>
        </row>
        <row r="94">
          <cell r="A94" t="str">
            <v>sprout</v>
          </cell>
        </row>
        <row r="95">
          <cell r="A95" t="str">
            <v>white flour</v>
          </cell>
          <cell r="B95">
            <v>1</v>
          </cell>
          <cell r="C95" t="str">
            <v>cup</v>
          </cell>
          <cell r="D95">
            <v>495</v>
          </cell>
          <cell r="E95">
            <v>16</v>
          </cell>
          <cell r="F95">
            <v>99</v>
          </cell>
          <cell r="G95">
            <v>2</v>
          </cell>
          <cell r="H95">
            <v>3</v>
          </cell>
          <cell r="I95">
            <v>3</v>
          </cell>
          <cell r="J95">
            <v>0</v>
          </cell>
          <cell r="K95">
            <v>0</v>
          </cell>
        </row>
        <row r="96">
          <cell r="A96" t="str">
            <v>spelt flour</v>
          </cell>
          <cell r="B96">
            <v>1</v>
          </cell>
          <cell r="C96" t="str">
            <v>cup</v>
          </cell>
          <cell r="D96">
            <v>520</v>
          </cell>
          <cell r="E96">
            <v>16</v>
          </cell>
          <cell r="F96">
            <v>100</v>
          </cell>
          <cell r="G96">
            <v>4</v>
          </cell>
          <cell r="H96">
            <v>16</v>
          </cell>
          <cell r="I96">
            <v>0</v>
          </cell>
          <cell r="J96">
            <v>0</v>
          </cell>
          <cell r="K96">
            <v>0</v>
          </cell>
        </row>
        <row r="97">
          <cell r="A97" t="str">
            <v>chickpea flour</v>
          </cell>
          <cell r="B97">
            <v>1</v>
          </cell>
          <cell r="C97" t="str">
            <v>cup</v>
          </cell>
          <cell r="D97">
            <v>356</v>
          </cell>
          <cell r="E97">
            <v>21</v>
          </cell>
          <cell r="F97">
            <v>53</v>
          </cell>
          <cell r="G97">
            <v>6</v>
          </cell>
          <cell r="H97">
            <v>10</v>
          </cell>
          <cell r="I97">
            <v>59</v>
          </cell>
          <cell r="J97">
            <v>10</v>
          </cell>
          <cell r="K97">
            <v>0</v>
          </cell>
        </row>
        <row r="98">
          <cell r="A98" t="str">
            <v>agave nectar</v>
          </cell>
          <cell r="B98">
            <v>1</v>
          </cell>
          <cell r="C98" t="str">
            <v>tbsp</v>
          </cell>
          <cell r="D98">
            <v>60</v>
          </cell>
          <cell r="E98">
            <v>0</v>
          </cell>
          <cell r="F98">
            <v>16</v>
          </cell>
          <cell r="G98">
            <v>0</v>
          </cell>
          <cell r="H98">
            <v>0</v>
          </cell>
          <cell r="I98">
            <v>0</v>
          </cell>
          <cell r="J98">
            <v>16</v>
          </cell>
          <cell r="K98">
            <v>0</v>
          </cell>
        </row>
        <row r="99">
          <cell r="A99" t="str">
            <v>vegetable oil</v>
          </cell>
          <cell r="B99">
            <v>1</v>
          </cell>
          <cell r="C99" t="str">
            <v>tbsp</v>
          </cell>
          <cell r="D99">
            <v>120</v>
          </cell>
          <cell r="E99">
            <v>0</v>
          </cell>
          <cell r="F99">
            <v>0</v>
          </cell>
          <cell r="G99">
            <v>14</v>
          </cell>
          <cell r="H99">
            <v>0</v>
          </cell>
          <cell r="I99">
            <v>0</v>
          </cell>
          <cell r="J99">
            <v>0</v>
          </cell>
          <cell r="K99">
            <v>0</v>
          </cell>
        </row>
        <row r="100">
          <cell r="A100" t="str">
            <v>Derek Bread</v>
          </cell>
          <cell r="B100">
            <v>1</v>
          </cell>
          <cell r="C100" t="str">
            <v>serving</v>
          </cell>
          <cell r="D100">
            <v>242.5625</v>
          </cell>
          <cell r="E100">
            <v>7.3125</v>
          </cell>
          <cell r="F100">
            <v>44.625</v>
          </cell>
          <cell r="G100">
            <v>3.25</v>
          </cell>
          <cell r="H100">
            <v>4.1875</v>
          </cell>
          <cell r="I100">
            <v>4.25</v>
          </cell>
          <cell r="J100">
            <v>4.625</v>
          </cell>
        </row>
        <row r="101">
          <cell r="A101" t="str">
            <v>derek cake</v>
          </cell>
        </row>
        <row r="102">
          <cell r="A102" t="str">
            <v>fava beans</v>
          </cell>
          <cell r="B102">
            <v>1</v>
          </cell>
          <cell r="C102" t="str">
            <v>cup</v>
          </cell>
          <cell r="D102">
            <v>187</v>
          </cell>
          <cell r="E102">
            <v>14</v>
          </cell>
          <cell r="F102">
            <v>32</v>
          </cell>
          <cell r="G102">
            <v>1</v>
          </cell>
          <cell r="H102">
            <v>9</v>
          </cell>
          <cell r="I102">
            <v>500</v>
          </cell>
          <cell r="J102">
            <v>0</v>
          </cell>
          <cell r="K102">
            <v>0</v>
          </cell>
        </row>
        <row r="103">
          <cell r="A103" t="str">
            <v>blackeyed peas</v>
          </cell>
          <cell r="B103">
            <v>1</v>
          </cell>
          <cell r="C103" t="str">
            <v>cup</v>
          </cell>
          <cell r="D103">
            <v>200</v>
          </cell>
          <cell r="E103">
            <v>13</v>
          </cell>
          <cell r="F103">
            <v>36</v>
          </cell>
          <cell r="G103">
            <v>1</v>
          </cell>
          <cell r="H103">
            <v>11</v>
          </cell>
          <cell r="I103">
            <v>7</v>
          </cell>
          <cell r="J103">
            <v>6</v>
          </cell>
          <cell r="K103">
            <v>0</v>
          </cell>
        </row>
        <row r="104">
          <cell r="A104" t="str">
            <v>potato</v>
          </cell>
          <cell r="B104">
            <v>1</v>
          </cell>
          <cell r="C104" t="str">
            <v>potato</v>
          </cell>
          <cell r="D104">
            <v>161</v>
          </cell>
          <cell r="E104">
            <v>4</v>
          </cell>
          <cell r="F104">
            <v>37</v>
          </cell>
          <cell r="G104">
            <v>0</v>
          </cell>
          <cell r="H104">
            <v>4</v>
          </cell>
          <cell r="I104">
            <v>0</v>
          </cell>
          <cell r="J104">
            <v>2</v>
          </cell>
          <cell r="K104">
            <v>0</v>
          </cell>
        </row>
        <row r="105">
          <cell r="A105" t="str">
            <v>corn tortilla</v>
          </cell>
          <cell r="B105">
            <v>1</v>
          </cell>
          <cell r="C105" t="str">
            <v>tortilla</v>
          </cell>
          <cell r="D105">
            <v>65</v>
          </cell>
          <cell r="E105">
            <v>1.5</v>
          </cell>
          <cell r="F105">
            <v>14</v>
          </cell>
          <cell r="G105">
            <v>0</v>
          </cell>
          <cell r="H105">
            <v>1.5</v>
          </cell>
          <cell r="I105">
            <v>25</v>
          </cell>
          <cell r="J105">
            <v>0</v>
          </cell>
          <cell r="K105">
            <v>0</v>
          </cell>
        </row>
        <row r="106">
          <cell r="A106" t="str">
            <v>red lentils</v>
          </cell>
          <cell r="B106">
            <v>1</v>
          </cell>
          <cell r="C106" t="str">
            <v>cup</v>
          </cell>
          <cell r="D106">
            <v>600</v>
          </cell>
          <cell r="E106">
            <v>44</v>
          </cell>
          <cell r="F106">
            <v>108</v>
          </cell>
          <cell r="G106">
            <v>0</v>
          </cell>
          <cell r="H106">
            <v>28</v>
          </cell>
          <cell r="I106">
            <v>60</v>
          </cell>
          <cell r="J106">
            <v>8</v>
          </cell>
          <cell r="K106">
            <v>0</v>
          </cell>
        </row>
        <row r="107">
          <cell r="A107" t="str">
            <v>whole wheat flour</v>
          </cell>
          <cell r="B107">
            <v>1</v>
          </cell>
          <cell r="C107" t="str">
            <v>cup</v>
          </cell>
          <cell r="D107">
            <v>407</v>
          </cell>
          <cell r="E107">
            <v>16</v>
          </cell>
          <cell r="F107">
            <v>87</v>
          </cell>
          <cell r="G107">
            <v>2</v>
          </cell>
          <cell r="H107">
            <v>15</v>
          </cell>
          <cell r="I107">
            <v>6</v>
          </cell>
          <cell r="J107">
            <v>0</v>
          </cell>
          <cell r="K107">
            <v>0</v>
          </cell>
        </row>
        <row r="108">
          <cell r="A108" t="str">
            <v>peas</v>
          </cell>
          <cell r="B108">
            <v>1</v>
          </cell>
          <cell r="C108" t="str">
            <v>cup</v>
          </cell>
          <cell r="D108">
            <v>231</v>
          </cell>
          <cell r="E108">
            <v>16</v>
          </cell>
          <cell r="F108">
            <v>41</v>
          </cell>
          <cell r="G108">
            <v>1</v>
          </cell>
          <cell r="H108">
            <v>16</v>
          </cell>
          <cell r="I108">
            <v>4</v>
          </cell>
          <cell r="J108">
            <v>6</v>
          </cell>
          <cell r="K108">
            <v>0</v>
          </cell>
        </row>
        <row r="109">
          <cell r="A109" t="str">
            <v>canned cherries</v>
          </cell>
          <cell r="B109">
            <v>1</v>
          </cell>
          <cell r="C109" t="str">
            <v>cup</v>
          </cell>
          <cell r="D109">
            <v>129</v>
          </cell>
          <cell r="E109">
            <v>2</v>
          </cell>
          <cell r="F109">
            <v>29</v>
          </cell>
          <cell r="G109">
            <v>0</v>
          </cell>
          <cell r="H109">
            <v>4</v>
          </cell>
          <cell r="I109">
            <v>2</v>
          </cell>
          <cell r="J109">
            <v>25</v>
          </cell>
          <cell r="K109">
            <v>0</v>
          </cell>
        </row>
        <row r="110">
          <cell r="A110" t="str">
            <v>carrot</v>
          </cell>
          <cell r="B110">
            <v>1</v>
          </cell>
          <cell r="C110" t="str">
            <v>carrot</v>
          </cell>
          <cell r="D110">
            <v>72</v>
          </cell>
          <cell r="E110">
            <v>1</v>
          </cell>
          <cell r="F110">
            <v>7</v>
          </cell>
          <cell r="G110">
            <v>0</v>
          </cell>
          <cell r="H110">
            <v>2</v>
          </cell>
          <cell r="I110">
            <v>0</v>
          </cell>
          <cell r="J110">
            <v>3</v>
          </cell>
          <cell r="K110">
            <v>0</v>
          </cell>
        </row>
        <row r="111">
          <cell r="A111" t="str">
            <v>fitness bread</v>
          </cell>
          <cell r="B111">
            <v>1</v>
          </cell>
          <cell r="C111" t="str">
            <v>slice</v>
          </cell>
          <cell r="D111">
            <v>120</v>
          </cell>
          <cell r="E111">
            <v>4</v>
          </cell>
          <cell r="F111">
            <v>24</v>
          </cell>
          <cell r="G111">
            <v>1</v>
          </cell>
          <cell r="H111">
            <v>6</v>
          </cell>
          <cell r="I111">
            <v>350</v>
          </cell>
          <cell r="J111">
            <v>1</v>
          </cell>
          <cell r="K111">
            <v>0</v>
          </cell>
        </row>
        <row r="112">
          <cell r="A112" t="str">
            <v>angelfood smoothie</v>
          </cell>
          <cell r="B112">
            <v>1</v>
          </cell>
          <cell r="C112" t="str">
            <v>smoothie</v>
          </cell>
          <cell r="D112">
            <v>254</v>
          </cell>
          <cell r="E112">
            <v>4</v>
          </cell>
          <cell r="F112">
            <v>61</v>
          </cell>
          <cell r="G112">
            <v>0</v>
          </cell>
          <cell r="H112">
            <v>6</v>
          </cell>
          <cell r="I112">
            <v>50</v>
          </cell>
          <cell r="J112">
            <v>52</v>
          </cell>
          <cell r="K112">
            <v>0</v>
          </cell>
        </row>
        <row r="113">
          <cell r="A113" t="str">
            <v>chocolate pie</v>
          </cell>
          <cell r="B113">
            <v>1</v>
          </cell>
          <cell r="C113" t="str">
            <v>pie</v>
          </cell>
        </row>
        <row r="114">
          <cell r="A114" t="str">
            <v>tofu shirataki fettucine</v>
          </cell>
          <cell r="B114">
            <v>1</v>
          </cell>
          <cell r="C114" t="str">
            <v>package</v>
          </cell>
          <cell r="D114">
            <v>40</v>
          </cell>
          <cell r="E114">
            <v>2</v>
          </cell>
          <cell r="F114">
            <v>6</v>
          </cell>
          <cell r="G114">
            <v>1</v>
          </cell>
          <cell r="H114">
            <v>3</v>
          </cell>
          <cell r="I114">
            <v>30</v>
          </cell>
          <cell r="J114">
            <v>0</v>
          </cell>
          <cell r="K114">
            <v>0</v>
          </cell>
        </row>
        <row r="115">
          <cell r="A115" t="str">
            <v>spinach</v>
          </cell>
          <cell r="B115">
            <v>1</v>
          </cell>
          <cell r="C115" t="str">
            <v>cup</v>
          </cell>
          <cell r="D115">
            <v>7</v>
          </cell>
          <cell r="E115">
            <v>1</v>
          </cell>
          <cell r="F115">
            <v>1</v>
          </cell>
          <cell r="G115">
            <v>0</v>
          </cell>
          <cell r="H115">
            <v>1</v>
          </cell>
          <cell r="I115">
            <v>24</v>
          </cell>
          <cell r="J115">
            <v>0</v>
          </cell>
          <cell r="K115">
            <v>0</v>
          </cell>
        </row>
        <row r="116">
          <cell r="A116" t="str">
            <v>grits</v>
          </cell>
          <cell r="B116">
            <v>1</v>
          </cell>
          <cell r="C116" t="str">
            <v>cup</v>
          </cell>
          <cell r="D116">
            <v>143</v>
          </cell>
          <cell r="E116">
            <v>3</v>
          </cell>
          <cell r="F116">
            <v>31</v>
          </cell>
          <cell r="G116">
            <v>0</v>
          </cell>
          <cell r="H116">
            <v>1</v>
          </cell>
          <cell r="I116">
            <v>0</v>
          </cell>
          <cell r="J116">
            <v>0</v>
          </cell>
          <cell r="K116">
            <v>0</v>
          </cell>
        </row>
        <row r="117">
          <cell r="A117" t="str">
            <v>almond milk</v>
          </cell>
          <cell r="B117">
            <v>1</v>
          </cell>
          <cell r="C117" t="str">
            <v>cup</v>
          </cell>
          <cell r="D117">
            <v>60</v>
          </cell>
          <cell r="E117">
            <v>1</v>
          </cell>
          <cell r="F117">
            <v>8</v>
          </cell>
          <cell r="G117">
            <v>2.5</v>
          </cell>
          <cell r="H117">
            <v>1</v>
          </cell>
          <cell r="I117">
            <v>150</v>
          </cell>
          <cell r="J117">
            <v>4</v>
          </cell>
          <cell r="K117">
            <v>0</v>
          </cell>
        </row>
        <row r="118">
          <cell r="A118" t="str">
            <v>corn</v>
          </cell>
          <cell r="B118">
            <v>1</v>
          </cell>
          <cell r="C118" t="str">
            <v>cup</v>
          </cell>
          <cell r="D118">
            <v>132</v>
          </cell>
          <cell r="E118">
            <v>4</v>
          </cell>
          <cell r="F118">
            <v>32</v>
          </cell>
          <cell r="G118">
            <v>0</v>
          </cell>
          <cell r="H118">
            <v>2</v>
          </cell>
          <cell r="I118">
            <v>8</v>
          </cell>
          <cell r="J118">
            <v>3</v>
          </cell>
          <cell r="K118">
            <v>0</v>
          </cell>
        </row>
        <row r="119">
          <cell r="A119" t="str">
            <v>brown rice tortilla</v>
          </cell>
          <cell r="B119">
            <v>1</v>
          </cell>
          <cell r="C119" t="str">
            <v>tortilla</v>
          </cell>
          <cell r="D119">
            <v>130</v>
          </cell>
          <cell r="E119">
            <v>2</v>
          </cell>
          <cell r="F119">
            <v>24</v>
          </cell>
          <cell r="G119">
            <v>2.5</v>
          </cell>
          <cell r="H119">
            <v>2</v>
          </cell>
          <cell r="I119">
            <v>160</v>
          </cell>
          <cell r="J119">
            <v>0</v>
          </cell>
          <cell r="K119">
            <v>0</v>
          </cell>
        </row>
        <row r="120">
          <cell r="A120" t="str">
            <v>cauliflower</v>
          </cell>
          <cell r="B120">
            <v>1</v>
          </cell>
          <cell r="C120" t="str">
            <v>head</v>
          </cell>
          <cell r="D120">
            <v>144</v>
          </cell>
          <cell r="E120">
            <v>11</v>
          </cell>
          <cell r="F120">
            <v>30</v>
          </cell>
          <cell r="G120">
            <v>1</v>
          </cell>
        </row>
        <row r="121">
          <cell r="A121" t="str">
            <v>watermelon</v>
          </cell>
          <cell r="B121">
            <v>1</v>
          </cell>
          <cell r="C121" t="str">
            <v>cup</v>
          </cell>
          <cell r="D121">
            <v>46</v>
          </cell>
          <cell r="E121">
            <v>1</v>
          </cell>
          <cell r="F121">
            <v>10</v>
          </cell>
          <cell r="G121">
            <v>0</v>
          </cell>
          <cell r="H121">
            <v>5</v>
          </cell>
          <cell r="I121">
            <v>0</v>
          </cell>
          <cell r="J121">
            <v>10</v>
          </cell>
          <cell r="K121">
            <v>0</v>
          </cell>
        </row>
        <row r="122">
          <cell r="A122" t="str">
            <v>plum</v>
          </cell>
          <cell r="B122">
            <v>1</v>
          </cell>
          <cell r="C122" t="str">
            <v>plum</v>
          </cell>
          <cell r="D122">
            <v>30</v>
          </cell>
          <cell r="E122">
            <v>0</v>
          </cell>
          <cell r="F122">
            <v>8</v>
          </cell>
          <cell r="G122">
            <v>0</v>
          </cell>
          <cell r="H122">
            <v>1</v>
          </cell>
          <cell r="I122">
            <v>0</v>
          </cell>
          <cell r="J122">
            <v>7</v>
          </cell>
          <cell r="K122">
            <v>0</v>
          </cell>
        </row>
        <row r="123">
          <cell r="A123" t="str">
            <v>Rip's big bowl</v>
          </cell>
          <cell r="B123">
            <v>1</v>
          </cell>
          <cell r="C123" t="str">
            <v>cup</v>
          </cell>
          <cell r="D123">
            <v>420</v>
          </cell>
          <cell r="E123">
            <v>12</v>
          </cell>
          <cell r="F123">
            <v>72</v>
          </cell>
          <cell r="G123">
            <v>12</v>
          </cell>
          <cell r="H123">
            <v>10</v>
          </cell>
          <cell r="I123">
            <v>110</v>
          </cell>
          <cell r="J123">
            <v>16</v>
          </cell>
          <cell r="K123">
            <v>0</v>
          </cell>
        </row>
        <row r="124">
          <cell r="A124" t="str">
            <v>whole food shake</v>
          </cell>
          <cell r="B124">
            <v>1</v>
          </cell>
          <cell r="C124" t="str">
            <v>shake</v>
          </cell>
          <cell r="D124">
            <v>980</v>
          </cell>
          <cell r="E124">
            <v>50</v>
          </cell>
          <cell r="F124">
            <v>150</v>
          </cell>
          <cell r="G124">
            <v>26</v>
          </cell>
          <cell r="H124">
            <v>30</v>
          </cell>
          <cell r="I124">
            <v>153</v>
          </cell>
          <cell r="J124">
            <v>11</v>
          </cell>
          <cell r="K124">
            <v>0</v>
          </cell>
        </row>
        <row r="125">
          <cell r="A125" t="str">
            <v>harrison st</v>
          </cell>
        </row>
        <row r="126">
          <cell r="A126" t="str">
            <v>soba noodles</v>
          </cell>
          <cell r="B126">
            <v>1</v>
          </cell>
          <cell r="C126" t="str">
            <v>package</v>
          </cell>
          <cell r="D126">
            <v>780</v>
          </cell>
          <cell r="E126">
            <v>24</v>
          </cell>
          <cell r="F126">
            <v>162</v>
          </cell>
          <cell r="G126">
            <v>4.5</v>
          </cell>
          <cell r="H126">
            <v>6</v>
          </cell>
          <cell r="I126">
            <v>900</v>
          </cell>
          <cell r="J126">
            <v>9</v>
          </cell>
          <cell r="K126">
            <v>0</v>
          </cell>
        </row>
        <row r="127">
          <cell r="A127" t="str">
            <v>paratha</v>
          </cell>
          <cell r="B127">
            <v>1</v>
          </cell>
          <cell r="C127" t="str">
            <v>piece</v>
          </cell>
          <cell r="D127">
            <v>200</v>
          </cell>
          <cell r="E127">
            <v>5</v>
          </cell>
          <cell r="F127">
            <v>28</v>
          </cell>
          <cell r="G127">
            <v>8</v>
          </cell>
          <cell r="H127">
            <v>3</v>
          </cell>
          <cell r="I127">
            <v>310</v>
          </cell>
          <cell r="J127">
            <v>0</v>
          </cell>
          <cell r="K127">
            <v>0</v>
          </cell>
        </row>
        <row r="128">
          <cell r="A128" t="str">
            <v>whole wheat couscous</v>
          </cell>
          <cell r="B128">
            <v>1</v>
          </cell>
          <cell r="C128" t="str">
            <v>dry cup</v>
          </cell>
          <cell r="D128">
            <v>680</v>
          </cell>
          <cell r="E128">
            <v>28</v>
          </cell>
          <cell r="F128">
            <v>148</v>
          </cell>
          <cell r="G128">
            <v>2</v>
          </cell>
          <cell r="H128">
            <v>24</v>
          </cell>
          <cell r="I128">
            <v>0</v>
          </cell>
          <cell r="J128">
            <v>4</v>
          </cell>
          <cell r="K128">
            <v>0</v>
          </cell>
        </row>
        <row r="129">
          <cell r="A129" t="str">
            <v>cookie</v>
          </cell>
          <cell r="B129">
            <v>1</v>
          </cell>
          <cell r="C129" t="str">
            <v>cookie</v>
          </cell>
          <cell r="D129">
            <v>210</v>
          </cell>
          <cell r="E129">
            <v>2</v>
          </cell>
          <cell r="F129">
            <v>30</v>
          </cell>
          <cell r="G129">
            <v>10</v>
          </cell>
          <cell r="H129">
            <v>1</v>
          </cell>
          <cell r="I129">
            <v>150</v>
          </cell>
          <cell r="J129">
            <v>18</v>
          </cell>
          <cell r="K129">
            <v>0</v>
          </cell>
        </row>
        <row r="130">
          <cell r="A130" t="str">
            <v>sushi</v>
          </cell>
        </row>
        <row r="131">
          <cell r="A131" t="str">
            <v>gardein burger</v>
          </cell>
          <cell r="B131">
            <v>1</v>
          </cell>
          <cell r="C131" t="str">
            <v>burger</v>
          </cell>
          <cell r="D131">
            <v>130</v>
          </cell>
          <cell r="E131">
            <v>17</v>
          </cell>
          <cell r="F131">
            <v>6</v>
          </cell>
          <cell r="G131">
            <v>5</v>
          </cell>
          <cell r="H131">
            <v>2</v>
          </cell>
          <cell r="I131">
            <v>280</v>
          </cell>
          <cell r="J131">
            <v>1</v>
          </cell>
          <cell r="K131">
            <v>0</v>
          </cell>
        </row>
        <row r="132">
          <cell r="A132" t="str">
            <v>millet bun</v>
          </cell>
          <cell r="B132">
            <v>1</v>
          </cell>
          <cell r="C132" t="str">
            <v>bun</v>
          </cell>
          <cell r="D132">
            <v>225</v>
          </cell>
          <cell r="E132">
            <v>9</v>
          </cell>
          <cell r="F132">
            <v>45</v>
          </cell>
          <cell r="G132">
            <v>1</v>
          </cell>
          <cell r="H132">
            <v>6</v>
          </cell>
          <cell r="I132">
            <v>90</v>
          </cell>
          <cell r="J132">
            <v>0</v>
          </cell>
          <cell r="K132">
            <v>0</v>
          </cell>
        </row>
        <row r="133">
          <cell r="A133" t="str">
            <v>parkside</v>
          </cell>
        </row>
        <row r="134">
          <cell r="A134" t="str">
            <v>dark chocolate</v>
          </cell>
          <cell r="B134">
            <v>1</v>
          </cell>
          <cell r="C134" t="str">
            <v>bar</v>
          </cell>
          <cell r="D134">
            <v>605</v>
          </cell>
          <cell r="E134">
            <v>8</v>
          </cell>
          <cell r="F134">
            <v>46</v>
          </cell>
          <cell r="G134">
            <v>43</v>
          </cell>
          <cell r="H134">
            <v>11</v>
          </cell>
          <cell r="I134">
            <v>20</v>
          </cell>
          <cell r="J134">
            <v>24</v>
          </cell>
          <cell r="K134">
            <v>0</v>
          </cell>
        </row>
        <row r="135">
          <cell r="A135" t="str">
            <v>fat free pumpkin pie</v>
          </cell>
          <cell r="B135">
            <v>1</v>
          </cell>
          <cell r="C135" t="str">
            <v>slice</v>
          </cell>
          <cell r="D135">
            <v>153</v>
          </cell>
          <cell r="E135">
            <v>3</v>
          </cell>
          <cell r="F135">
            <v>34</v>
          </cell>
          <cell r="G135">
            <v>1</v>
          </cell>
          <cell r="H135">
            <v>3</v>
          </cell>
          <cell r="I135">
            <v>264</v>
          </cell>
          <cell r="K135">
            <v>0</v>
          </cell>
        </row>
        <row r="136">
          <cell r="A136" t="str">
            <v>nate's meatless meatballs</v>
          </cell>
          <cell r="B136">
            <v>1</v>
          </cell>
          <cell r="C136" t="str">
            <v>meatball</v>
          </cell>
          <cell r="D136">
            <v>30</v>
          </cell>
          <cell r="E136">
            <v>3</v>
          </cell>
          <cell r="F136">
            <v>1.5</v>
          </cell>
          <cell r="G136">
            <v>1.5</v>
          </cell>
          <cell r="H136">
            <v>1</v>
          </cell>
          <cell r="I136">
            <v>110</v>
          </cell>
          <cell r="J136">
            <v>0</v>
          </cell>
          <cell r="K136">
            <v>0</v>
          </cell>
        </row>
        <row r="137">
          <cell r="A137" t="str">
            <v>nonalcoholic beer</v>
          </cell>
          <cell r="B137">
            <v>1</v>
          </cell>
          <cell r="C137" t="str">
            <v>beer</v>
          </cell>
          <cell r="D137">
            <v>50</v>
          </cell>
          <cell r="E137">
            <v>1</v>
          </cell>
          <cell r="F137">
            <v>10</v>
          </cell>
          <cell r="G137">
            <v>0</v>
          </cell>
          <cell r="H137">
            <v>0</v>
          </cell>
          <cell r="I137">
            <v>0</v>
          </cell>
          <cell r="J137">
            <v>0</v>
          </cell>
          <cell r="K137">
            <v>0</v>
          </cell>
        </row>
        <row r="138">
          <cell r="A138" t="str">
            <v>biscuit</v>
          </cell>
          <cell r="B138">
            <v>1</v>
          </cell>
          <cell r="C138" t="str">
            <v>large</v>
          </cell>
          <cell r="D138">
            <v>180</v>
          </cell>
          <cell r="E138">
            <v>4</v>
          </cell>
          <cell r="F138">
            <v>20</v>
          </cell>
          <cell r="G138">
            <v>10</v>
          </cell>
          <cell r="H138">
            <v>1</v>
          </cell>
          <cell r="I138">
            <v>400</v>
          </cell>
          <cell r="J138">
            <v>2</v>
          </cell>
          <cell r="K138">
            <v>0</v>
          </cell>
        </row>
        <row r="139">
          <cell r="A139" t="str">
            <v>twin oaks sausage</v>
          </cell>
          <cell r="B139">
            <v>1</v>
          </cell>
          <cell r="C139" t="str">
            <v>serving</v>
          </cell>
          <cell r="D139">
            <v>120</v>
          </cell>
          <cell r="E139">
            <v>15</v>
          </cell>
          <cell r="F139">
            <v>6</v>
          </cell>
          <cell r="G139">
            <v>4</v>
          </cell>
          <cell r="H139">
            <v>2</v>
          </cell>
          <cell r="I139">
            <v>400</v>
          </cell>
          <cell r="J139">
            <v>2</v>
          </cell>
          <cell r="K139">
            <v>0</v>
          </cell>
        </row>
        <row r="140">
          <cell r="A140" t="str">
            <v>field roast frank</v>
          </cell>
          <cell r="B140">
            <v>1</v>
          </cell>
          <cell r="C140" t="str">
            <v>frank</v>
          </cell>
          <cell r="D140">
            <v>190</v>
          </cell>
          <cell r="E140">
            <v>21</v>
          </cell>
          <cell r="F140">
            <v>7</v>
          </cell>
          <cell r="G140">
            <v>9</v>
          </cell>
          <cell r="H140">
            <v>3</v>
          </cell>
          <cell r="I140">
            <v>670</v>
          </cell>
          <cell r="J140">
            <v>2</v>
          </cell>
          <cell r="K140">
            <v>0</v>
          </cell>
        </row>
        <row r="141">
          <cell r="A141" t="str">
            <v>pumpkin muffin</v>
          </cell>
          <cell r="B141">
            <v>1</v>
          </cell>
          <cell r="C141" t="str">
            <v>muffin</v>
          </cell>
          <cell r="D141">
            <v>176</v>
          </cell>
          <cell r="E141">
            <v>2</v>
          </cell>
          <cell r="F141">
            <v>40</v>
          </cell>
          <cell r="G141">
            <v>2</v>
          </cell>
          <cell r="H141">
            <v>1</v>
          </cell>
          <cell r="I141">
            <v>170</v>
          </cell>
          <cell r="K141">
            <v>0</v>
          </cell>
        </row>
        <row r="142">
          <cell r="A142" t="str">
            <v>asparagus</v>
          </cell>
          <cell r="B142">
            <v>1</v>
          </cell>
          <cell r="C142" t="str">
            <v>cup</v>
          </cell>
          <cell r="D142">
            <v>27</v>
          </cell>
          <cell r="E142">
            <v>3</v>
          </cell>
          <cell r="F142">
            <v>5</v>
          </cell>
          <cell r="G142">
            <v>0</v>
          </cell>
          <cell r="H142">
            <v>3</v>
          </cell>
          <cell r="I142">
            <v>0</v>
          </cell>
          <cell r="J142">
            <v>3</v>
          </cell>
          <cell r="K142">
            <v>0</v>
          </cell>
        </row>
        <row r="143">
          <cell r="A143" t="str">
            <v>whole wheat pizza crust</v>
          </cell>
          <cell r="B143">
            <v>1</v>
          </cell>
          <cell r="C143" t="str">
            <v>package</v>
          </cell>
          <cell r="D143">
            <v>1035</v>
          </cell>
          <cell r="E143">
            <v>32</v>
          </cell>
          <cell r="F143">
            <v>191</v>
          </cell>
          <cell r="G143">
            <v>12</v>
          </cell>
          <cell r="H143">
            <v>24</v>
          </cell>
          <cell r="I143">
            <v>1912</v>
          </cell>
          <cell r="J143">
            <v>0</v>
          </cell>
          <cell r="K143">
            <v>0</v>
          </cell>
        </row>
        <row r="144">
          <cell r="A144" t="str">
            <v>chocolate mousse</v>
          </cell>
          <cell r="B144">
            <v>1</v>
          </cell>
          <cell r="C144" t="str">
            <v>package</v>
          </cell>
          <cell r="D144">
            <v>310</v>
          </cell>
          <cell r="E144">
            <v>18</v>
          </cell>
          <cell r="F144">
            <v>40</v>
          </cell>
          <cell r="G144">
            <v>10</v>
          </cell>
          <cell r="H144">
            <v>3</v>
          </cell>
          <cell r="I144">
            <v>252</v>
          </cell>
          <cell r="J144">
            <v>22</v>
          </cell>
          <cell r="K144">
            <v>0</v>
          </cell>
        </row>
        <row r="145">
          <cell r="A145" t="str">
            <v>green beans</v>
          </cell>
          <cell r="B145">
            <v>1</v>
          </cell>
          <cell r="C145" t="str">
            <v>cup</v>
          </cell>
          <cell r="D145">
            <v>34</v>
          </cell>
          <cell r="E145">
            <v>2</v>
          </cell>
          <cell r="F145">
            <v>8</v>
          </cell>
          <cell r="G145">
            <v>0</v>
          </cell>
          <cell r="H145">
            <v>4</v>
          </cell>
          <cell r="I145">
            <v>7</v>
          </cell>
          <cell r="J145">
            <v>2</v>
          </cell>
          <cell r="K145">
            <v>0</v>
          </cell>
        </row>
        <row r="146">
          <cell r="A146" t="str">
            <v>maple syrup</v>
          </cell>
          <cell r="B146">
            <v>1</v>
          </cell>
          <cell r="C146" t="str">
            <v>cup</v>
          </cell>
          <cell r="D146">
            <v>840</v>
          </cell>
          <cell r="E146">
            <v>0</v>
          </cell>
          <cell r="F146">
            <v>216</v>
          </cell>
          <cell r="G146">
            <v>1</v>
          </cell>
          <cell r="H146">
            <v>0</v>
          </cell>
        </row>
        <row r="147">
          <cell r="A147" t="str">
            <v>mori-nu tofu</v>
          </cell>
          <cell r="B147">
            <v>1</v>
          </cell>
          <cell r="C147" t="str">
            <v>box</v>
          </cell>
          <cell r="D147">
            <v>200</v>
          </cell>
          <cell r="E147">
            <v>24</v>
          </cell>
          <cell r="F147">
            <v>8</v>
          </cell>
          <cell r="G147">
            <v>10</v>
          </cell>
        </row>
        <row r="148">
          <cell r="A148" t="str">
            <v>chocolate chips</v>
          </cell>
          <cell r="B148">
            <v>1</v>
          </cell>
          <cell r="C148" t="str">
            <v>12 oz bag</v>
          </cell>
          <cell r="D148">
            <v>1824</v>
          </cell>
          <cell r="E148">
            <v>23</v>
          </cell>
          <cell r="F148">
            <v>228</v>
          </cell>
          <cell r="G148">
            <v>91</v>
          </cell>
          <cell r="H148">
            <v>23</v>
          </cell>
        </row>
        <row r="149">
          <cell r="A149" t="str">
            <v>white sugar</v>
          </cell>
          <cell r="B149">
            <v>1</v>
          </cell>
          <cell r="C149" t="str">
            <v>cup</v>
          </cell>
          <cell r="D149">
            <v>773</v>
          </cell>
          <cell r="E149">
            <v>0</v>
          </cell>
          <cell r="F149">
            <v>200</v>
          </cell>
          <cell r="G149">
            <v>0</v>
          </cell>
          <cell r="H149">
            <v>0</v>
          </cell>
        </row>
      </sheetData>
      <sheetData sheetId="15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Diet Planner"/>
      <sheetName val="Ingredients"/>
      <sheetName val="Enter Recipes"/>
      <sheetName val="Smoothies"/>
      <sheetName val="Soups"/>
      <sheetName val="Salads"/>
      <sheetName val="Main Dishes"/>
      <sheetName val="Sides"/>
      <sheetName val="Sauces Spreads Dressings"/>
      <sheetName val="Snacks"/>
    </sheetNames>
    <sheetDataSet>
      <sheetData sheetId="0"/>
      <sheetData sheetId="1">
        <row r="2">
          <cell r="D2">
            <v>115</v>
          </cell>
        </row>
        <row r="4">
          <cell r="D4" t="str">
            <v>V</v>
          </cell>
        </row>
      </sheetData>
      <sheetData sheetId="2">
        <row r="5">
          <cell r="A5" t="str">
            <v>Almonds</v>
          </cell>
          <cell r="B5">
            <v>1</v>
          </cell>
          <cell r="C5" t="str">
            <v>cup</v>
          </cell>
          <cell r="K5">
            <v>0</v>
          </cell>
        </row>
        <row r="6">
          <cell r="A6" t="str">
            <v>Annie's Lite Italian dressing</v>
          </cell>
          <cell r="B6">
            <v>1</v>
          </cell>
          <cell r="C6" t="str">
            <v>Tbsp</v>
          </cell>
          <cell r="D6">
            <v>20</v>
          </cell>
          <cell r="E6">
            <v>0</v>
          </cell>
          <cell r="F6">
            <v>2</v>
          </cell>
          <cell r="G6">
            <v>1.5</v>
          </cell>
          <cell r="H6">
            <v>0</v>
          </cell>
          <cell r="I6">
            <v>62.5</v>
          </cell>
          <cell r="J6">
            <v>1.5</v>
          </cell>
          <cell r="K6">
            <v>0</v>
          </cell>
        </row>
        <row r="7">
          <cell r="A7" t="str">
            <v>Apple</v>
          </cell>
          <cell r="B7">
            <v>1</v>
          </cell>
          <cell r="C7" t="str">
            <v>apple</v>
          </cell>
          <cell r="D7">
            <v>95</v>
          </cell>
          <cell r="E7">
            <v>0</v>
          </cell>
          <cell r="F7">
            <v>25</v>
          </cell>
          <cell r="G7">
            <v>0</v>
          </cell>
          <cell r="H7">
            <v>3</v>
          </cell>
          <cell r="I7">
            <v>1</v>
          </cell>
          <cell r="J7">
            <v>13</v>
          </cell>
          <cell r="K7">
            <v>0</v>
          </cell>
        </row>
        <row r="8">
          <cell r="A8" t="str">
            <v>Autumn Sweet Potato Smoothie</v>
          </cell>
          <cell r="B8">
            <v>1</v>
          </cell>
          <cell r="C8" t="str">
            <v>recipe</v>
          </cell>
          <cell r="D8">
            <v>364</v>
          </cell>
          <cell r="E8">
            <v>4</v>
          </cell>
          <cell r="F8">
            <v>47</v>
          </cell>
          <cell r="G8">
            <v>0</v>
          </cell>
          <cell r="H8">
            <v>5</v>
          </cell>
          <cell r="I8">
            <v>19</v>
          </cell>
          <cell r="J8">
            <v>34</v>
          </cell>
          <cell r="K8">
            <v>0</v>
          </cell>
        </row>
        <row r="9">
          <cell r="A9" t="str">
            <v>avocado</v>
          </cell>
          <cell r="B9">
            <v>1</v>
          </cell>
          <cell r="C9" t="str">
            <v>fruit</v>
          </cell>
          <cell r="D9">
            <v>289</v>
          </cell>
          <cell r="E9">
            <v>3.4</v>
          </cell>
          <cell r="F9">
            <v>14.9</v>
          </cell>
          <cell r="G9">
            <v>26.6</v>
          </cell>
          <cell r="H9">
            <v>11.8</v>
          </cell>
          <cell r="I9">
            <v>14</v>
          </cell>
          <cell r="J9">
            <v>0.5</v>
          </cell>
          <cell r="K9">
            <v>0</v>
          </cell>
        </row>
        <row r="10">
          <cell r="A10" t="str">
            <v>banana</v>
          </cell>
          <cell r="B10">
            <v>1</v>
          </cell>
          <cell r="C10" t="str">
            <v>fruit</v>
          </cell>
          <cell r="D10">
            <v>121</v>
          </cell>
          <cell r="E10">
            <v>1</v>
          </cell>
          <cell r="F10">
            <v>31</v>
          </cell>
          <cell r="G10">
            <v>0</v>
          </cell>
          <cell r="K10">
            <v>0</v>
          </cell>
        </row>
        <row r="11">
          <cell r="A11" t="str">
            <v>beet</v>
          </cell>
          <cell r="B11">
            <v>1</v>
          </cell>
          <cell r="D11">
            <v>44</v>
          </cell>
          <cell r="E11">
            <v>2</v>
          </cell>
          <cell r="F11">
            <v>10</v>
          </cell>
          <cell r="G11">
            <v>0</v>
          </cell>
          <cell r="H11">
            <v>2</v>
          </cell>
          <cell r="I11">
            <v>77</v>
          </cell>
          <cell r="J11">
            <v>8</v>
          </cell>
          <cell r="K11">
            <v>0</v>
          </cell>
        </row>
        <row r="12">
          <cell r="A12" t="str">
            <v>bell peppers</v>
          </cell>
          <cell r="B12">
            <v>1</v>
          </cell>
          <cell r="C12" t="str">
            <v>cup</v>
          </cell>
          <cell r="D12">
            <v>18</v>
          </cell>
          <cell r="E12">
            <v>0.8</v>
          </cell>
          <cell r="F12">
            <v>4.2</v>
          </cell>
          <cell r="G12">
            <v>0.2</v>
          </cell>
          <cell r="H12">
            <v>1.6</v>
          </cell>
          <cell r="I12">
            <v>3</v>
          </cell>
          <cell r="J12">
            <v>2.2000000000000002</v>
          </cell>
          <cell r="K12">
            <v>0</v>
          </cell>
        </row>
        <row r="13">
          <cell r="A13" t="str">
            <v>Black beans</v>
          </cell>
          <cell r="B13">
            <v>1</v>
          </cell>
          <cell r="C13" t="str">
            <v>can</v>
          </cell>
          <cell r="D13">
            <v>385</v>
          </cell>
          <cell r="E13">
            <v>21</v>
          </cell>
          <cell r="F13">
            <v>66.5</v>
          </cell>
          <cell r="G13">
            <v>0</v>
          </cell>
          <cell r="K13">
            <v>0</v>
          </cell>
        </row>
        <row r="14">
          <cell r="A14" t="str">
            <v>black pepper</v>
          </cell>
        </row>
        <row r="15">
          <cell r="A15" t="str">
            <v>Blueberries</v>
          </cell>
          <cell r="B15">
            <v>1</v>
          </cell>
          <cell r="C15" t="str">
            <v>cup (148g)</v>
          </cell>
          <cell r="D15">
            <v>84</v>
          </cell>
          <cell r="E15">
            <v>84</v>
          </cell>
          <cell r="F15">
            <v>21</v>
          </cell>
          <cell r="G15">
            <v>0</v>
          </cell>
          <cell r="H15">
            <v>4</v>
          </cell>
          <cell r="I15">
            <v>1</v>
          </cell>
          <cell r="J15">
            <v>15</v>
          </cell>
          <cell r="K15">
            <v>0</v>
          </cell>
        </row>
        <row r="16">
          <cell r="A16" t="str">
            <v>broccoli</v>
          </cell>
          <cell r="B16">
            <v>1</v>
          </cell>
          <cell r="C16" t="str">
            <v>bunch</v>
          </cell>
          <cell r="D16">
            <v>207</v>
          </cell>
          <cell r="E16">
            <v>17</v>
          </cell>
          <cell r="F16">
            <v>40</v>
          </cell>
          <cell r="G16">
            <v>2</v>
          </cell>
          <cell r="H16">
            <v>16</v>
          </cell>
          <cell r="I16">
            <v>201</v>
          </cell>
          <cell r="J16">
            <v>10</v>
          </cell>
          <cell r="K16">
            <v>0</v>
          </cell>
        </row>
        <row r="17">
          <cell r="A17" t="str">
            <v>Broccoli Cream Soup</v>
          </cell>
          <cell r="B17">
            <v>1</v>
          </cell>
          <cell r="C17" t="str">
            <v>recipe</v>
          </cell>
          <cell r="D17">
            <v>364</v>
          </cell>
          <cell r="E17">
            <v>29</v>
          </cell>
          <cell r="F17">
            <v>64</v>
          </cell>
          <cell r="G17">
            <v>5</v>
          </cell>
          <cell r="H17">
            <v>25</v>
          </cell>
          <cell r="I17">
            <v>339</v>
          </cell>
          <cell r="J17">
            <v>19</v>
          </cell>
          <cell r="K17">
            <v>0</v>
          </cell>
        </row>
        <row r="18">
          <cell r="A18" t="str">
            <v>Brown rice</v>
          </cell>
          <cell r="B18">
            <v>1</v>
          </cell>
          <cell r="C18" t="str">
            <v>cup</v>
          </cell>
          <cell r="D18">
            <v>640</v>
          </cell>
          <cell r="E18">
            <v>16</v>
          </cell>
          <cell r="F18">
            <v>140</v>
          </cell>
          <cell r="G18">
            <v>0</v>
          </cell>
          <cell r="K18">
            <v>0</v>
          </cell>
        </row>
        <row r="19">
          <cell r="A19" t="str">
            <v>butternut squash</v>
          </cell>
          <cell r="B19">
            <v>1</v>
          </cell>
          <cell r="C19" t="str">
            <v>cup</v>
          </cell>
          <cell r="D19">
            <v>63</v>
          </cell>
          <cell r="E19">
            <v>1.4</v>
          </cell>
          <cell r="F19">
            <v>16.399999999999999</v>
          </cell>
          <cell r="G19">
            <v>0.1</v>
          </cell>
          <cell r="H19">
            <v>2.8</v>
          </cell>
          <cell r="I19">
            <v>6</v>
          </cell>
          <cell r="J19">
            <v>3.1</v>
          </cell>
          <cell r="K19">
            <v>0</v>
          </cell>
        </row>
        <row r="20">
          <cell r="A20" t="str">
            <v>cabbage</v>
          </cell>
          <cell r="B20">
            <v>1</v>
          </cell>
          <cell r="C20" t="str">
            <v>cup (70g)</v>
          </cell>
          <cell r="D20">
            <v>19</v>
          </cell>
          <cell r="E20">
            <v>1</v>
          </cell>
          <cell r="F20">
            <v>4</v>
          </cell>
          <cell r="G20">
            <v>0</v>
          </cell>
          <cell r="H20">
            <v>2</v>
          </cell>
          <cell r="I20">
            <v>20</v>
          </cell>
          <cell r="J20">
            <v>2</v>
          </cell>
          <cell r="K20">
            <v>0</v>
          </cell>
        </row>
        <row r="21">
          <cell r="A21" t="str">
            <v>Cabbage Peach and Carrot Smoothie</v>
          </cell>
          <cell r="B21">
            <v>1</v>
          </cell>
          <cell r="C21" t="str">
            <v>recipe</v>
          </cell>
          <cell r="D21">
            <v>170</v>
          </cell>
          <cell r="E21">
            <v>4</v>
          </cell>
          <cell r="F21">
            <v>42</v>
          </cell>
          <cell r="G21">
            <v>0</v>
          </cell>
          <cell r="H21">
            <v>6</v>
          </cell>
          <cell r="I21">
            <v>70</v>
          </cell>
          <cell r="J21">
            <v>18</v>
          </cell>
          <cell r="K21">
            <v>0</v>
          </cell>
        </row>
        <row r="22">
          <cell r="A22" t="str">
            <v>canellini beans</v>
          </cell>
          <cell r="B22">
            <v>1</v>
          </cell>
          <cell r="C22" t="str">
            <v>can</v>
          </cell>
          <cell r="D22">
            <v>420</v>
          </cell>
          <cell r="E22">
            <v>28</v>
          </cell>
          <cell r="F22">
            <v>73.5</v>
          </cell>
          <cell r="G22">
            <v>0</v>
          </cell>
          <cell r="H22">
            <v>18</v>
          </cell>
          <cell r="I22">
            <v>900</v>
          </cell>
          <cell r="J22">
            <v>0</v>
          </cell>
          <cell r="K22">
            <v>0</v>
          </cell>
        </row>
        <row r="23">
          <cell r="A23" t="str">
            <v>canned diced tomatoes, no salt</v>
          </cell>
          <cell r="B23">
            <v>1</v>
          </cell>
          <cell r="C23" t="str">
            <v>can</v>
          </cell>
          <cell r="D23">
            <v>90</v>
          </cell>
          <cell r="E23">
            <v>3</v>
          </cell>
          <cell r="F23">
            <v>18</v>
          </cell>
          <cell r="G23">
            <v>0</v>
          </cell>
          <cell r="H23">
            <v>3</v>
          </cell>
          <cell r="I23">
            <v>45</v>
          </cell>
          <cell r="J23">
            <v>12</v>
          </cell>
          <cell r="K23">
            <v>0</v>
          </cell>
        </row>
        <row r="24">
          <cell r="A24" t="str">
            <v>canned red kidney beans, rinsed</v>
          </cell>
          <cell r="B24">
            <v>1</v>
          </cell>
          <cell r="C24" t="str">
            <v>can</v>
          </cell>
          <cell r="D24">
            <v>330</v>
          </cell>
          <cell r="E24">
            <v>24</v>
          </cell>
          <cell r="F24">
            <v>48</v>
          </cell>
          <cell r="G24">
            <v>3</v>
          </cell>
          <cell r="H24">
            <v>15</v>
          </cell>
          <cell r="I24">
            <v>400</v>
          </cell>
          <cell r="J24">
            <v>9</v>
          </cell>
          <cell r="K24">
            <v>0</v>
          </cell>
        </row>
        <row r="25">
          <cell r="A25" t="str">
            <v>canned sweet potato</v>
          </cell>
          <cell r="B25">
            <v>1</v>
          </cell>
          <cell r="C25" t="str">
            <v>can</v>
          </cell>
          <cell r="D25">
            <v>501</v>
          </cell>
          <cell r="E25">
            <v>10</v>
          </cell>
          <cell r="F25">
            <v>115</v>
          </cell>
          <cell r="G25">
            <v>1</v>
          </cell>
          <cell r="H25">
            <v>8</v>
          </cell>
          <cell r="I25">
            <v>372</v>
          </cell>
          <cell r="J25">
            <v>27</v>
          </cell>
          <cell r="K25">
            <v>0</v>
          </cell>
        </row>
        <row r="26">
          <cell r="A26" t="str">
            <v>canned sweet potato</v>
          </cell>
          <cell r="B26">
            <v>1</v>
          </cell>
          <cell r="C26" t="str">
            <v>can</v>
          </cell>
          <cell r="D26">
            <v>501</v>
          </cell>
          <cell r="E26">
            <v>10</v>
          </cell>
          <cell r="F26">
            <v>115</v>
          </cell>
          <cell r="G26">
            <v>1</v>
          </cell>
          <cell r="H26">
            <v>8</v>
          </cell>
          <cell r="I26">
            <v>372</v>
          </cell>
          <cell r="J26">
            <v>27</v>
          </cell>
          <cell r="K26">
            <v>0</v>
          </cell>
        </row>
        <row r="27">
          <cell r="A27" t="str">
            <v>carrot</v>
          </cell>
          <cell r="B27">
            <v>1</v>
          </cell>
          <cell r="D27">
            <v>30</v>
          </cell>
          <cell r="E27">
            <v>1</v>
          </cell>
          <cell r="F27">
            <v>7</v>
          </cell>
          <cell r="G27">
            <v>0</v>
          </cell>
          <cell r="H27">
            <v>2</v>
          </cell>
          <cell r="I27">
            <v>50</v>
          </cell>
          <cell r="J27">
            <v>3</v>
          </cell>
          <cell r="K27">
            <v>0</v>
          </cell>
        </row>
        <row r="28">
          <cell r="A28" t="str">
            <v>cauliflower</v>
          </cell>
          <cell r="B28">
            <v>1</v>
          </cell>
          <cell r="D28">
            <v>144</v>
          </cell>
          <cell r="E28">
            <v>11</v>
          </cell>
          <cell r="F28">
            <v>30</v>
          </cell>
          <cell r="G28">
            <v>1</v>
          </cell>
          <cell r="H28">
            <v>14</v>
          </cell>
          <cell r="I28">
            <v>173</v>
          </cell>
          <cell r="J28">
            <v>14</v>
          </cell>
          <cell r="K28">
            <v>0</v>
          </cell>
        </row>
        <row r="29">
          <cell r="A29" t="str">
            <v>cherry tomatoes</v>
          </cell>
          <cell r="B29">
            <v>1</v>
          </cell>
        </row>
        <row r="30">
          <cell r="A30" t="str">
            <v>chickpeas</v>
          </cell>
          <cell r="B30">
            <v>1</v>
          </cell>
          <cell r="C30" t="str">
            <v>cup</v>
          </cell>
          <cell r="D30">
            <v>286</v>
          </cell>
          <cell r="E30">
            <v>12</v>
          </cell>
          <cell r="F30">
            <v>54</v>
          </cell>
          <cell r="G30">
            <v>3</v>
          </cell>
          <cell r="K30">
            <v>0</v>
          </cell>
        </row>
        <row r="31">
          <cell r="A31" t="str">
            <v>Comstock  no sugar cherry pie filling</v>
          </cell>
          <cell r="B31">
            <v>1</v>
          </cell>
          <cell r="C31" t="str">
            <v>can</v>
          </cell>
          <cell r="D31">
            <v>245</v>
          </cell>
          <cell r="E31">
            <v>0</v>
          </cell>
          <cell r="F31">
            <v>56</v>
          </cell>
          <cell r="G31">
            <v>0</v>
          </cell>
          <cell r="H31">
            <v>0</v>
          </cell>
          <cell r="I31">
            <v>70</v>
          </cell>
          <cell r="J31">
            <v>28</v>
          </cell>
          <cell r="K31">
            <v>0</v>
          </cell>
        </row>
        <row r="32">
          <cell r="A32" t="str">
            <v>cooked brown rice</v>
          </cell>
          <cell r="B32">
            <v>1</v>
          </cell>
          <cell r="C32" t="str">
            <v>cup(195 g)</v>
          </cell>
          <cell r="D32">
            <v>216</v>
          </cell>
          <cell r="E32">
            <v>5</v>
          </cell>
          <cell r="F32">
            <v>45</v>
          </cell>
          <cell r="G32">
            <v>2</v>
          </cell>
          <cell r="H32">
            <v>4</v>
          </cell>
          <cell r="I32">
            <v>10</v>
          </cell>
          <cell r="J32">
            <v>1</v>
          </cell>
          <cell r="K32">
            <v>0</v>
          </cell>
        </row>
        <row r="33">
          <cell r="A33" t="str">
            <v>corn tortilla</v>
          </cell>
          <cell r="B33">
            <v>2</v>
          </cell>
          <cell r="D33">
            <v>130</v>
          </cell>
          <cell r="E33">
            <v>3</v>
          </cell>
          <cell r="F33">
            <v>27</v>
          </cell>
          <cell r="G33">
            <v>0</v>
          </cell>
          <cell r="H33">
            <v>2</v>
          </cell>
          <cell r="I33">
            <v>50</v>
          </cell>
          <cell r="J33">
            <v>0</v>
          </cell>
          <cell r="K33">
            <v>0</v>
          </cell>
        </row>
        <row r="34">
          <cell r="A34" t="str">
            <v>Creamy Butternut Squash Soup</v>
          </cell>
          <cell r="B34">
            <v>1</v>
          </cell>
          <cell r="C34" t="str">
            <v>recipe</v>
          </cell>
          <cell r="D34">
            <v>282</v>
          </cell>
          <cell r="E34">
            <v>8</v>
          </cell>
          <cell r="F34">
            <v>68</v>
          </cell>
          <cell r="G34">
            <v>1.56</v>
          </cell>
          <cell r="H34">
            <v>11.52</v>
          </cell>
          <cell r="I34">
            <v>847.32</v>
          </cell>
          <cell r="J34">
            <v>14.72</v>
          </cell>
          <cell r="K34">
            <v>0</v>
          </cell>
        </row>
        <row r="35">
          <cell r="A35" t="str">
            <v>crushed tomatoes</v>
          </cell>
          <cell r="B35">
            <v>28</v>
          </cell>
          <cell r="C35" t="str">
            <v>oz</v>
          </cell>
          <cell r="D35">
            <v>260</v>
          </cell>
          <cell r="E35">
            <v>0</v>
          </cell>
          <cell r="F35">
            <v>52</v>
          </cell>
          <cell r="G35">
            <v>0</v>
          </cell>
          <cell r="H35">
            <v>13</v>
          </cell>
          <cell r="I35">
            <v>1950</v>
          </cell>
          <cell r="J35">
            <v>26</v>
          </cell>
          <cell r="K35">
            <v>0</v>
          </cell>
        </row>
        <row r="36">
          <cell r="A36" t="str">
            <v>cucumber</v>
          </cell>
          <cell r="B36">
            <v>1</v>
          </cell>
          <cell r="D36">
            <v>24</v>
          </cell>
          <cell r="F36">
            <v>4</v>
          </cell>
          <cell r="G36">
            <v>0</v>
          </cell>
          <cell r="H36">
            <v>1</v>
          </cell>
          <cell r="I36">
            <v>4</v>
          </cell>
          <cell r="J36">
            <v>3</v>
          </cell>
          <cell r="K36">
            <v>0</v>
          </cell>
        </row>
        <row r="37">
          <cell r="A37" t="str">
            <v>curry powder</v>
          </cell>
          <cell r="B37">
            <v>1</v>
          </cell>
          <cell r="C37" t="str">
            <v>Tbsp</v>
          </cell>
        </row>
        <row r="38">
          <cell r="A38" t="str">
            <v>dark sweet cherries</v>
          </cell>
          <cell r="B38">
            <v>1</v>
          </cell>
          <cell r="C38" t="str">
            <v>cup</v>
          </cell>
          <cell r="D38">
            <v>100</v>
          </cell>
          <cell r="E38">
            <v>1</v>
          </cell>
          <cell r="F38">
            <v>24</v>
          </cell>
          <cell r="G38">
            <v>0</v>
          </cell>
          <cell r="H38">
            <v>3</v>
          </cell>
          <cell r="I38">
            <v>0</v>
          </cell>
          <cell r="J38">
            <v>18</v>
          </cell>
          <cell r="K38">
            <v>0</v>
          </cell>
        </row>
        <row r="39">
          <cell r="A39" t="str">
            <v>defatted peanut butter</v>
          </cell>
          <cell r="B39">
            <v>1</v>
          </cell>
          <cell r="C39" t="str">
            <v>tbsp</v>
          </cell>
          <cell r="D39">
            <v>50</v>
          </cell>
          <cell r="E39">
            <v>2</v>
          </cell>
          <cell r="F39">
            <v>6.5</v>
          </cell>
          <cell r="G39">
            <v>1</v>
          </cell>
          <cell r="K39">
            <v>0</v>
          </cell>
        </row>
        <row r="40">
          <cell r="A40" t="str">
            <v>dried oregano</v>
          </cell>
        </row>
        <row r="41">
          <cell r="A41" t="str">
            <v>Easy Southern-ish Beans</v>
          </cell>
          <cell r="B41">
            <v>1</v>
          </cell>
          <cell r="C41" t="str">
            <v>recipe</v>
          </cell>
          <cell r="D41">
            <v>492</v>
          </cell>
          <cell r="E41">
            <v>28</v>
          </cell>
          <cell r="F41">
            <v>88</v>
          </cell>
          <cell r="G41">
            <v>2</v>
          </cell>
          <cell r="H41">
            <v>30</v>
          </cell>
          <cell r="I41">
            <v>1150</v>
          </cell>
          <cell r="J41">
            <v>10</v>
          </cell>
        </row>
        <row r="42">
          <cell r="A42" t="str">
            <v>Edamame</v>
          </cell>
          <cell r="B42">
            <v>1</v>
          </cell>
          <cell r="C42" t="str">
            <v>cup</v>
          </cell>
          <cell r="D42">
            <v>240</v>
          </cell>
          <cell r="E42">
            <v>18</v>
          </cell>
          <cell r="F42">
            <v>16</v>
          </cell>
          <cell r="G42">
            <v>10</v>
          </cell>
          <cell r="K42">
            <v>0</v>
          </cell>
        </row>
        <row r="43">
          <cell r="A43" t="str">
            <v>einkorn pasta</v>
          </cell>
          <cell r="B43">
            <v>1</v>
          </cell>
          <cell r="C43" t="str">
            <v>oz</v>
          </cell>
          <cell r="D43">
            <v>100</v>
          </cell>
          <cell r="E43">
            <v>4.5</v>
          </cell>
          <cell r="F43">
            <v>17.5</v>
          </cell>
          <cell r="G43">
            <v>0.75</v>
          </cell>
          <cell r="H43">
            <v>2</v>
          </cell>
          <cell r="I43">
            <v>0</v>
          </cell>
          <cell r="J43">
            <v>0.5</v>
          </cell>
          <cell r="K43">
            <v>0</v>
          </cell>
        </row>
        <row r="44">
          <cell r="A44" t="str">
            <v>Extra firm tofu</v>
          </cell>
          <cell r="B44">
            <v>1</v>
          </cell>
          <cell r="C44" t="str">
            <v>block</v>
          </cell>
          <cell r="D44">
            <v>350</v>
          </cell>
          <cell r="E44">
            <v>40</v>
          </cell>
          <cell r="F44">
            <v>10</v>
          </cell>
          <cell r="G44">
            <v>20</v>
          </cell>
          <cell r="K44">
            <v>0</v>
          </cell>
        </row>
        <row r="45">
          <cell r="A45" t="str">
            <v>Ezekiel Bread</v>
          </cell>
          <cell r="B45">
            <v>1</v>
          </cell>
          <cell r="C45" t="str">
            <v>slice</v>
          </cell>
          <cell r="D45">
            <v>80</v>
          </cell>
          <cell r="E45">
            <v>4</v>
          </cell>
          <cell r="F45">
            <v>15</v>
          </cell>
          <cell r="G45">
            <v>0.5</v>
          </cell>
          <cell r="K45">
            <v>0</v>
          </cell>
        </row>
        <row r="46">
          <cell r="A46" t="str">
            <v>Ezekiel cereal</v>
          </cell>
          <cell r="B46">
            <v>1</v>
          </cell>
          <cell r="C46" t="str">
            <v>cup</v>
          </cell>
          <cell r="D46">
            <v>380</v>
          </cell>
          <cell r="E46">
            <v>16</v>
          </cell>
          <cell r="F46">
            <v>80</v>
          </cell>
          <cell r="G46">
            <v>2</v>
          </cell>
          <cell r="K46">
            <v>0</v>
          </cell>
        </row>
        <row r="47">
          <cell r="A47" t="str">
            <v>Fat-Free Hummus</v>
          </cell>
          <cell r="B47">
            <v>1</v>
          </cell>
          <cell r="C47" t="str">
            <v>Tbsp</v>
          </cell>
          <cell r="D47">
            <v>10.25</v>
          </cell>
          <cell r="E47">
            <v>0.5</v>
          </cell>
          <cell r="F47">
            <v>2</v>
          </cell>
          <cell r="G47">
            <v>0</v>
          </cell>
          <cell r="H47">
            <v>2</v>
          </cell>
          <cell r="I47">
            <v>0</v>
          </cell>
          <cell r="J47">
            <v>0</v>
          </cell>
          <cell r="K47">
            <v>0</v>
          </cell>
        </row>
        <row r="48">
          <cell r="A48" t="str">
            <v>fava beans</v>
          </cell>
          <cell r="B48">
            <v>1</v>
          </cell>
          <cell r="C48" t="str">
            <v>cup</v>
          </cell>
          <cell r="D48">
            <v>187</v>
          </cell>
          <cell r="E48">
            <v>13</v>
          </cell>
          <cell r="F48">
            <v>33</v>
          </cell>
          <cell r="G48">
            <v>1</v>
          </cell>
          <cell r="H48">
            <v>9</v>
          </cell>
          <cell r="I48">
            <v>9</v>
          </cell>
          <cell r="J48">
            <v>3</v>
          </cell>
          <cell r="K48">
            <v>0</v>
          </cell>
        </row>
        <row r="49">
          <cell r="A49" t="str">
            <v>Fava Beans with garlic, onion, lemon, &amp; parsley</v>
          </cell>
          <cell r="B49">
            <v>1</v>
          </cell>
          <cell r="C49" t="str">
            <v>recipe</v>
          </cell>
          <cell r="D49">
            <v>374</v>
          </cell>
          <cell r="E49">
            <v>26</v>
          </cell>
          <cell r="F49">
            <v>66</v>
          </cell>
          <cell r="G49">
            <v>2</v>
          </cell>
          <cell r="H49">
            <v>18</v>
          </cell>
          <cell r="I49">
            <v>18</v>
          </cell>
          <cell r="J49">
            <v>9</v>
          </cell>
          <cell r="K49">
            <v>0</v>
          </cell>
        </row>
        <row r="50">
          <cell r="A50" t="str">
            <v>flaxseed oil</v>
          </cell>
          <cell r="B50">
            <v>1</v>
          </cell>
          <cell r="C50" t="str">
            <v>Tbsp</v>
          </cell>
          <cell r="D50">
            <v>120</v>
          </cell>
          <cell r="G50">
            <v>13.6</v>
          </cell>
          <cell r="K50">
            <v>0</v>
          </cell>
        </row>
        <row r="51">
          <cell r="A51" t="str">
            <v>Food</v>
          </cell>
          <cell r="B51" t="str">
            <v xml:space="preserve">Serving </v>
          </cell>
          <cell r="C51" t="str">
            <v>Size</v>
          </cell>
          <cell r="D51" t="str">
            <v>Calories</v>
          </cell>
          <cell r="E51" t="str">
            <v>Protein (g)</v>
          </cell>
          <cell r="F51" t="str">
            <v>Carbs (g)</v>
          </cell>
          <cell r="G51" t="str">
            <v>Fat (g)</v>
          </cell>
          <cell r="H51" t="str">
            <v>Fiber (g)</v>
          </cell>
          <cell r="I51" t="str">
            <v>Sodium (mg)</v>
          </cell>
          <cell r="J51" t="str">
            <v>Sugar (g)</v>
          </cell>
          <cell r="K51" t="str">
            <v>Cholesterol (mg)</v>
          </cell>
        </row>
        <row r="52">
          <cell r="A52" t="str">
            <v>frozen corn</v>
          </cell>
          <cell r="B52">
            <v>1</v>
          </cell>
          <cell r="C52" t="str">
            <v>cup</v>
          </cell>
          <cell r="D52">
            <v>150</v>
          </cell>
          <cell r="E52">
            <v>4.5</v>
          </cell>
          <cell r="F52">
            <v>31.5</v>
          </cell>
          <cell r="G52">
            <v>1.5</v>
          </cell>
          <cell r="H52">
            <v>1.5</v>
          </cell>
          <cell r="I52">
            <v>0</v>
          </cell>
          <cell r="J52">
            <v>12</v>
          </cell>
          <cell r="K52">
            <v>0</v>
          </cell>
        </row>
        <row r="53">
          <cell r="A53" t="str">
            <v>frozen mango</v>
          </cell>
          <cell r="B53">
            <v>1</v>
          </cell>
          <cell r="C53" t="str">
            <v>cup (165g)</v>
          </cell>
          <cell r="D53">
            <v>107</v>
          </cell>
          <cell r="E53">
            <v>1</v>
          </cell>
          <cell r="F53">
            <v>28</v>
          </cell>
          <cell r="G53">
            <v>0</v>
          </cell>
          <cell r="H53">
            <v>3</v>
          </cell>
          <cell r="I53">
            <v>3</v>
          </cell>
          <cell r="J53">
            <v>24</v>
          </cell>
          <cell r="K53">
            <v>0</v>
          </cell>
        </row>
        <row r="54">
          <cell r="A54" t="str">
            <v>Gardein Beef</v>
          </cell>
          <cell r="B54">
            <v>1</v>
          </cell>
          <cell r="C54" t="str">
            <v>Package</v>
          </cell>
          <cell r="D54">
            <v>375</v>
          </cell>
          <cell r="E54">
            <v>45</v>
          </cell>
          <cell r="F54">
            <v>20</v>
          </cell>
          <cell r="G54">
            <v>12.5</v>
          </cell>
          <cell r="H54">
            <v>7.5</v>
          </cell>
          <cell r="I54">
            <v>1000</v>
          </cell>
          <cell r="J54">
            <v>2.5</v>
          </cell>
          <cell r="K54">
            <v>0</v>
          </cell>
        </row>
        <row r="55">
          <cell r="A55" t="str">
            <v>Gardein Chicken</v>
          </cell>
          <cell r="B55">
            <v>1</v>
          </cell>
          <cell r="C55" t="str">
            <v>Package</v>
          </cell>
          <cell r="D55">
            <v>360</v>
          </cell>
          <cell r="E55">
            <v>56</v>
          </cell>
          <cell r="F55">
            <v>16</v>
          </cell>
          <cell r="G55">
            <v>8</v>
          </cell>
          <cell r="H55">
            <v>8</v>
          </cell>
          <cell r="I55">
            <v>1320</v>
          </cell>
          <cell r="K55">
            <v>0</v>
          </cell>
        </row>
        <row r="56">
          <cell r="A56" t="str">
            <v>Gardein tenders</v>
          </cell>
          <cell r="B56">
            <v>1</v>
          </cell>
          <cell r="C56" t="str">
            <v>tender</v>
          </cell>
          <cell r="D56">
            <v>50</v>
          </cell>
          <cell r="E56">
            <v>4</v>
          </cell>
          <cell r="F56">
            <v>4</v>
          </cell>
          <cell r="G56">
            <v>1.75</v>
          </cell>
          <cell r="K56">
            <v>0</v>
          </cell>
        </row>
        <row r="57">
          <cell r="A57" t="str">
            <v>garlic</v>
          </cell>
          <cell r="B57">
            <v>1</v>
          </cell>
          <cell r="C57" t="str">
            <v>clove</v>
          </cell>
          <cell r="D57">
            <v>4</v>
          </cell>
          <cell r="I57">
            <v>1</v>
          </cell>
        </row>
        <row r="58">
          <cell r="A58" t="str">
            <v>Good Morning Smoothie</v>
          </cell>
          <cell r="B58">
            <v>1</v>
          </cell>
          <cell r="C58" t="str">
            <v>recipe</v>
          </cell>
          <cell r="D58">
            <v>200</v>
          </cell>
          <cell r="E58">
            <v>4</v>
          </cell>
          <cell r="F58">
            <v>50</v>
          </cell>
          <cell r="G58">
            <v>0</v>
          </cell>
          <cell r="H58">
            <v>6</v>
          </cell>
          <cell r="I58">
            <v>32</v>
          </cell>
          <cell r="J58">
            <v>36</v>
          </cell>
          <cell r="K58">
            <v>0</v>
          </cell>
        </row>
        <row r="59">
          <cell r="A59" t="str">
            <v>Grapefruit</v>
          </cell>
          <cell r="B59">
            <v>1</v>
          </cell>
          <cell r="C59" t="str">
            <v>fruit</v>
          </cell>
          <cell r="D59">
            <v>110</v>
          </cell>
          <cell r="E59">
            <v>2</v>
          </cell>
          <cell r="F59">
            <v>26</v>
          </cell>
          <cell r="G59">
            <v>0</v>
          </cell>
          <cell r="K59">
            <v>0</v>
          </cell>
        </row>
        <row r="60">
          <cell r="A60" t="str">
            <v>grapes</v>
          </cell>
          <cell r="B60">
            <v>1</v>
          </cell>
          <cell r="C60" t="str">
            <v>cup</v>
          </cell>
          <cell r="D60">
            <v>62</v>
          </cell>
          <cell r="E60">
            <v>1</v>
          </cell>
          <cell r="F60">
            <v>16</v>
          </cell>
          <cell r="G60">
            <v>0</v>
          </cell>
          <cell r="K60">
            <v>0</v>
          </cell>
        </row>
        <row r="61">
          <cell r="A61" t="str">
            <v>grapes</v>
          </cell>
          <cell r="B61">
            <v>1</v>
          </cell>
          <cell r="C61" t="str">
            <v>cup (151g)</v>
          </cell>
          <cell r="D61">
            <v>104</v>
          </cell>
          <cell r="E61">
            <v>1</v>
          </cell>
          <cell r="F61">
            <v>27</v>
          </cell>
          <cell r="G61">
            <v>0</v>
          </cell>
          <cell r="H61">
            <v>1</v>
          </cell>
          <cell r="I61">
            <v>3</v>
          </cell>
          <cell r="J61">
            <v>23</v>
          </cell>
          <cell r="K61">
            <v>0</v>
          </cell>
        </row>
        <row r="62">
          <cell r="A62" t="str">
            <v>green beans</v>
          </cell>
          <cell r="B62">
            <v>1</v>
          </cell>
          <cell r="C62" t="str">
            <v>cup</v>
          </cell>
          <cell r="D62">
            <v>34</v>
          </cell>
          <cell r="E62">
            <v>2</v>
          </cell>
          <cell r="F62">
            <v>8</v>
          </cell>
          <cell r="G62">
            <v>0</v>
          </cell>
          <cell r="K62">
            <v>0</v>
          </cell>
        </row>
        <row r="63">
          <cell r="A63" t="str">
            <v>green beans</v>
          </cell>
          <cell r="B63">
            <v>1</v>
          </cell>
          <cell r="C63" t="str">
            <v>pound</v>
          </cell>
          <cell r="D63">
            <v>141</v>
          </cell>
          <cell r="E63">
            <v>8.3000000000000007</v>
          </cell>
          <cell r="F63">
            <v>32.200000000000003</v>
          </cell>
          <cell r="G63">
            <v>0.5</v>
          </cell>
          <cell r="H63">
            <v>15.4</v>
          </cell>
          <cell r="I63">
            <v>27</v>
          </cell>
          <cell r="J63">
            <v>6.4</v>
          </cell>
          <cell r="K63">
            <v>0</v>
          </cell>
        </row>
        <row r="64">
          <cell r="A64" t="str">
            <v>green bell pepper</v>
          </cell>
          <cell r="B64">
            <v>1</v>
          </cell>
          <cell r="D64">
            <v>24</v>
          </cell>
          <cell r="E64">
            <v>1</v>
          </cell>
          <cell r="F64">
            <v>6</v>
          </cell>
          <cell r="G64">
            <v>0</v>
          </cell>
          <cell r="H64">
            <v>2</v>
          </cell>
          <cell r="I64">
            <v>4</v>
          </cell>
          <cell r="J64">
            <v>3</v>
          </cell>
          <cell r="K64">
            <v>0</v>
          </cell>
        </row>
        <row r="65">
          <cell r="A65" t="str">
            <v>Green Goddess Dressing</v>
          </cell>
          <cell r="B65">
            <v>1</v>
          </cell>
          <cell r="C65" t="str">
            <v>Tbsp</v>
          </cell>
          <cell r="D65">
            <v>11.111111111111111</v>
          </cell>
          <cell r="E65">
            <v>0.27777777777777779</v>
          </cell>
          <cell r="F65">
            <v>0.16666666666666666</v>
          </cell>
          <cell r="G65">
            <v>1</v>
          </cell>
          <cell r="H65">
            <v>5.5555555555555552E-2</v>
          </cell>
          <cell r="I65">
            <v>4.166666666666667</v>
          </cell>
          <cell r="J65">
            <v>0</v>
          </cell>
          <cell r="K65">
            <v>0</v>
          </cell>
        </row>
        <row r="66">
          <cell r="A66" t="str">
            <v>green salsa</v>
          </cell>
          <cell r="B66">
            <v>2</v>
          </cell>
          <cell r="C66" t="str">
            <v>tbsp</v>
          </cell>
          <cell r="D66">
            <v>10</v>
          </cell>
          <cell r="E66">
            <v>0</v>
          </cell>
          <cell r="F66">
            <v>2</v>
          </cell>
          <cell r="G66">
            <v>0</v>
          </cell>
          <cell r="H66">
            <v>0</v>
          </cell>
          <cell r="I66">
            <v>390</v>
          </cell>
          <cell r="J66">
            <v>2</v>
          </cell>
          <cell r="K66">
            <v>0</v>
          </cell>
        </row>
        <row r="67">
          <cell r="A67" t="str">
            <v>grits</v>
          </cell>
          <cell r="B67">
            <v>1</v>
          </cell>
          <cell r="C67" t="str">
            <v>cup</v>
          </cell>
          <cell r="D67">
            <v>143</v>
          </cell>
          <cell r="E67">
            <v>3</v>
          </cell>
          <cell r="F67">
            <v>31</v>
          </cell>
          <cell r="G67">
            <v>0</v>
          </cell>
          <cell r="H67">
            <v>1</v>
          </cell>
          <cell r="I67">
            <v>5</v>
          </cell>
          <cell r="J67">
            <v>0</v>
          </cell>
          <cell r="K67">
            <v>0</v>
          </cell>
        </row>
        <row r="68">
          <cell r="A68" t="str">
            <v>Hemp Bagel</v>
          </cell>
          <cell r="B68">
            <v>1</v>
          </cell>
          <cell r="C68" t="str">
            <v>Bagel</v>
          </cell>
          <cell r="D68">
            <v>280</v>
          </cell>
          <cell r="E68">
            <v>19</v>
          </cell>
          <cell r="F68">
            <v>35</v>
          </cell>
          <cell r="G68">
            <v>8</v>
          </cell>
          <cell r="H68">
            <v>13</v>
          </cell>
          <cell r="I68">
            <v>370</v>
          </cell>
          <cell r="J68">
            <v>3</v>
          </cell>
          <cell r="K68">
            <v>0</v>
          </cell>
        </row>
        <row r="69">
          <cell r="A69" t="str">
            <v>High Protein Low Fat Cornbread</v>
          </cell>
          <cell r="B69">
            <v>1</v>
          </cell>
          <cell r="C69" t="str">
            <v>recipe</v>
          </cell>
          <cell r="D69">
            <v>778</v>
          </cell>
          <cell r="E69">
            <v>28</v>
          </cell>
          <cell r="F69">
            <v>148</v>
          </cell>
          <cell r="G69">
            <v>6</v>
          </cell>
          <cell r="H69">
            <v>16</v>
          </cell>
          <cell r="I69">
            <v>206</v>
          </cell>
          <cell r="J69">
            <v>4</v>
          </cell>
          <cell r="K69">
            <v>0</v>
          </cell>
        </row>
        <row r="70">
          <cell r="A70" t="str">
            <v>hummus</v>
          </cell>
          <cell r="B70">
            <v>1</v>
          </cell>
          <cell r="C70" t="str">
            <v>tbps</v>
          </cell>
          <cell r="D70">
            <v>27</v>
          </cell>
          <cell r="E70">
            <v>1</v>
          </cell>
          <cell r="F70">
            <v>3</v>
          </cell>
          <cell r="G70">
            <v>1</v>
          </cell>
          <cell r="K70">
            <v>0</v>
          </cell>
        </row>
        <row r="71">
          <cell r="A71" t="str">
            <v>It's Easy Being Green Smoothie</v>
          </cell>
          <cell r="B71">
            <v>1</v>
          </cell>
          <cell r="C71" t="str">
            <v>recipe</v>
          </cell>
          <cell r="D71">
            <v>374</v>
          </cell>
          <cell r="E71">
            <v>9</v>
          </cell>
          <cell r="F71">
            <v>92</v>
          </cell>
          <cell r="G71">
            <v>0</v>
          </cell>
          <cell r="H71">
            <v>12</v>
          </cell>
          <cell r="I71">
            <v>10</v>
          </cell>
          <cell r="J71">
            <v>36</v>
          </cell>
          <cell r="K71">
            <v>0</v>
          </cell>
        </row>
        <row r="72">
          <cell r="A72" t="str">
            <v>Kalamata olives</v>
          </cell>
          <cell r="B72">
            <v>1</v>
          </cell>
          <cell r="C72" t="str">
            <v>olive</v>
          </cell>
          <cell r="D72">
            <v>9</v>
          </cell>
          <cell r="E72">
            <v>0</v>
          </cell>
          <cell r="F72">
            <v>0.2</v>
          </cell>
          <cell r="G72">
            <v>0.9</v>
          </cell>
          <cell r="H72">
            <v>0</v>
          </cell>
          <cell r="I72">
            <v>26</v>
          </cell>
          <cell r="J72">
            <v>0</v>
          </cell>
          <cell r="K72">
            <v>0</v>
          </cell>
        </row>
        <row r="73">
          <cell r="A73" t="str">
            <v>kale</v>
          </cell>
          <cell r="B73">
            <v>1</v>
          </cell>
          <cell r="C73" t="str">
            <v>bunch</v>
          </cell>
          <cell r="D73">
            <v>168</v>
          </cell>
          <cell r="E73">
            <v>12</v>
          </cell>
          <cell r="F73">
            <v>36</v>
          </cell>
          <cell r="G73">
            <v>0</v>
          </cell>
          <cell r="H73">
            <v>12</v>
          </cell>
          <cell r="I73">
            <v>14</v>
          </cell>
          <cell r="J73">
            <v>0</v>
          </cell>
          <cell r="K73">
            <v>0</v>
          </cell>
        </row>
        <row r="74">
          <cell r="A74" t="str">
            <v>lemon juice</v>
          </cell>
        </row>
        <row r="75">
          <cell r="A75" t="str">
            <v>Lentils</v>
          </cell>
          <cell r="B75">
            <v>1</v>
          </cell>
          <cell r="C75" t="str">
            <v>cup</v>
          </cell>
          <cell r="D75">
            <v>280</v>
          </cell>
          <cell r="E75">
            <v>32</v>
          </cell>
          <cell r="F75">
            <v>76</v>
          </cell>
          <cell r="G75">
            <v>0</v>
          </cell>
          <cell r="K75">
            <v>0</v>
          </cell>
        </row>
        <row r="76">
          <cell r="A76" t="str">
            <v>Light tofu</v>
          </cell>
          <cell r="B76">
            <v>1</v>
          </cell>
          <cell r="C76" t="str">
            <v>block</v>
          </cell>
          <cell r="D76">
            <v>200</v>
          </cell>
          <cell r="E76">
            <v>35</v>
          </cell>
          <cell r="F76">
            <v>5</v>
          </cell>
          <cell r="G76">
            <v>8</v>
          </cell>
          <cell r="H76">
            <v>3</v>
          </cell>
          <cell r="I76">
            <v>125</v>
          </cell>
          <cell r="K76">
            <v>0</v>
          </cell>
        </row>
        <row r="77">
          <cell r="A77" t="str">
            <v>Lima Bean Soup</v>
          </cell>
          <cell r="B77">
            <v>1</v>
          </cell>
          <cell r="C77" t="str">
            <v>recipe</v>
          </cell>
          <cell r="D77">
            <v>876</v>
          </cell>
          <cell r="E77">
            <v>99</v>
          </cell>
          <cell r="F77">
            <v>192</v>
          </cell>
          <cell r="G77">
            <v>0</v>
          </cell>
          <cell r="H77">
            <v>56</v>
          </cell>
          <cell r="I77">
            <v>40</v>
          </cell>
          <cell r="J77">
            <v>30</v>
          </cell>
          <cell r="K77">
            <v>0</v>
          </cell>
        </row>
        <row r="78">
          <cell r="A78" t="str">
            <v>Luna Bar</v>
          </cell>
          <cell r="B78">
            <v>1</v>
          </cell>
          <cell r="C78" t="str">
            <v>bar</v>
          </cell>
          <cell r="D78">
            <v>180</v>
          </cell>
          <cell r="E78">
            <v>8</v>
          </cell>
          <cell r="F78">
            <v>27</v>
          </cell>
          <cell r="G78">
            <v>6</v>
          </cell>
          <cell r="K78">
            <v>0</v>
          </cell>
        </row>
        <row r="79">
          <cell r="A79" t="str">
            <v>mango</v>
          </cell>
          <cell r="B79">
            <v>1</v>
          </cell>
          <cell r="D79">
            <v>135</v>
          </cell>
          <cell r="E79">
            <v>1</v>
          </cell>
          <cell r="F79">
            <v>35</v>
          </cell>
          <cell r="G79">
            <v>1</v>
          </cell>
          <cell r="H79">
            <v>4</v>
          </cell>
          <cell r="I79">
            <v>4</v>
          </cell>
          <cell r="J79">
            <v>31</v>
          </cell>
          <cell r="K79">
            <v>0</v>
          </cell>
        </row>
        <row r="80">
          <cell r="A80" t="str">
            <v>maple syrup</v>
          </cell>
          <cell r="B80">
            <v>1</v>
          </cell>
          <cell r="C80" t="str">
            <v>cup</v>
          </cell>
          <cell r="D80">
            <v>840</v>
          </cell>
          <cell r="E80">
            <v>0</v>
          </cell>
          <cell r="F80">
            <v>216</v>
          </cell>
          <cell r="G80">
            <v>1</v>
          </cell>
          <cell r="H80">
            <v>0</v>
          </cell>
          <cell r="I80">
            <v>29</v>
          </cell>
          <cell r="J80">
            <v>192</v>
          </cell>
          <cell r="K80">
            <v>0</v>
          </cell>
        </row>
        <row r="81">
          <cell r="A81" t="str">
            <v>maple syrup</v>
          </cell>
          <cell r="B81">
            <v>1</v>
          </cell>
          <cell r="C81" t="str">
            <v>cup</v>
          </cell>
          <cell r="D81">
            <v>840</v>
          </cell>
          <cell r="E81">
            <v>0</v>
          </cell>
          <cell r="F81">
            <v>216</v>
          </cell>
          <cell r="G81">
            <v>1</v>
          </cell>
          <cell r="H81">
            <v>0</v>
          </cell>
          <cell r="I81">
            <v>29</v>
          </cell>
          <cell r="J81">
            <v>192</v>
          </cell>
          <cell r="K81">
            <v>0</v>
          </cell>
        </row>
        <row r="82">
          <cell r="A82" t="str">
            <v>minced garlic</v>
          </cell>
          <cell r="B82">
            <v>1</v>
          </cell>
          <cell r="C82" t="str">
            <v>tsp</v>
          </cell>
        </row>
        <row r="83">
          <cell r="A83" t="str">
            <v>minced ginger</v>
          </cell>
          <cell r="B83">
            <v>1</v>
          </cell>
          <cell r="C83" t="str">
            <v>tsp</v>
          </cell>
        </row>
        <row r="84">
          <cell r="A84" t="str">
            <v>Minestrone</v>
          </cell>
          <cell r="B84">
            <v>1</v>
          </cell>
          <cell r="C84" t="str">
            <v>bowl</v>
          </cell>
          <cell r="D84">
            <v>148.33333333333334</v>
          </cell>
          <cell r="E84">
            <v>9.5833333333333339</v>
          </cell>
          <cell r="F84">
            <v>23.916666666666668</v>
          </cell>
          <cell r="G84">
            <v>0.83333333333333337</v>
          </cell>
          <cell r="H84">
            <v>6</v>
          </cell>
          <cell r="I84">
            <v>246.16666666666666</v>
          </cell>
          <cell r="J84">
            <v>3.5</v>
          </cell>
          <cell r="K84">
            <v>0</v>
          </cell>
        </row>
        <row r="85">
          <cell r="A85" t="str">
            <v>Napa cabbage</v>
          </cell>
          <cell r="B85">
            <v>1</v>
          </cell>
          <cell r="C85" t="str">
            <v>cup</v>
          </cell>
          <cell r="D85">
            <v>13</v>
          </cell>
          <cell r="E85">
            <v>1</v>
          </cell>
          <cell r="F85">
            <v>2</v>
          </cell>
          <cell r="G85">
            <v>0</v>
          </cell>
          <cell r="H85">
            <v>0</v>
          </cell>
          <cell r="I85">
            <v>12</v>
          </cell>
          <cell r="J85">
            <v>0</v>
          </cell>
          <cell r="K85">
            <v>0</v>
          </cell>
        </row>
        <row r="86">
          <cell r="A86" t="str">
            <v>natural peanut butter</v>
          </cell>
          <cell r="B86">
            <v>1</v>
          </cell>
          <cell r="C86" t="str">
            <v>Tbsp</v>
          </cell>
          <cell r="D86">
            <v>105</v>
          </cell>
          <cell r="E86">
            <v>4</v>
          </cell>
          <cell r="F86">
            <v>3</v>
          </cell>
          <cell r="G86">
            <v>8</v>
          </cell>
          <cell r="H86">
            <v>1</v>
          </cell>
          <cell r="I86">
            <v>60</v>
          </cell>
          <cell r="J86">
            <v>0.5</v>
          </cell>
          <cell r="K86">
            <v>0</v>
          </cell>
        </row>
        <row r="87">
          <cell r="A87" t="str">
            <v>Nitro-Fusion Protein</v>
          </cell>
          <cell r="B87">
            <v>1</v>
          </cell>
          <cell r="C87" t="str">
            <v>scoop</v>
          </cell>
          <cell r="D87">
            <v>136</v>
          </cell>
          <cell r="E87">
            <v>25</v>
          </cell>
          <cell r="F87">
            <v>5</v>
          </cell>
          <cell r="G87">
            <v>2</v>
          </cell>
          <cell r="H87">
            <v>1</v>
          </cell>
          <cell r="I87">
            <v>420</v>
          </cell>
          <cell r="J87">
            <v>4</v>
          </cell>
          <cell r="K87">
            <v>0</v>
          </cell>
        </row>
        <row r="88">
          <cell r="A88" t="str">
            <v>Oat Bran</v>
          </cell>
          <cell r="B88">
            <v>1</v>
          </cell>
          <cell r="C88" t="str">
            <v>cup</v>
          </cell>
          <cell r="D88">
            <v>480</v>
          </cell>
          <cell r="E88">
            <v>21</v>
          </cell>
          <cell r="F88">
            <v>72</v>
          </cell>
          <cell r="G88">
            <v>10.5</v>
          </cell>
          <cell r="H88">
            <v>14</v>
          </cell>
          <cell r="I88">
            <v>4</v>
          </cell>
          <cell r="J88">
            <v>1</v>
          </cell>
          <cell r="K88">
            <v>0</v>
          </cell>
        </row>
        <row r="89">
          <cell r="A89" t="str">
            <v>Oat Muffins</v>
          </cell>
          <cell r="B89">
            <v>1</v>
          </cell>
          <cell r="C89" t="str">
            <v>muffin</v>
          </cell>
          <cell r="D89">
            <v>213.25</v>
          </cell>
          <cell r="E89">
            <v>8.8333333333333339</v>
          </cell>
          <cell r="F89">
            <v>40.125</v>
          </cell>
          <cell r="G89">
            <v>1.8541666666666667</v>
          </cell>
          <cell r="H89">
            <v>5.416666666666667</v>
          </cell>
          <cell r="I89">
            <v>139.9375</v>
          </cell>
          <cell r="J89">
            <v>7</v>
          </cell>
          <cell r="K89">
            <v>0</v>
          </cell>
        </row>
        <row r="90">
          <cell r="A90" t="str">
            <v>oatmeal</v>
          </cell>
          <cell r="B90">
            <v>1</v>
          </cell>
          <cell r="C90" t="str">
            <v>cup</v>
          </cell>
          <cell r="D90">
            <v>300</v>
          </cell>
          <cell r="E90">
            <v>10</v>
          </cell>
          <cell r="F90">
            <v>54</v>
          </cell>
          <cell r="G90">
            <v>6</v>
          </cell>
          <cell r="H90">
            <v>8</v>
          </cell>
          <cell r="J90">
            <v>2</v>
          </cell>
          <cell r="K90">
            <v>0</v>
          </cell>
        </row>
        <row r="91">
          <cell r="A91" t="str">
            <v>olive oil</v>
          </cell>
          <cell r="B91">
            <v>1</v>
          </cell>
          <cell r="C91" t="str">
            <v>cup</v>
          </cell>
          <cell r="D91">
            <v>1910</v>
          </cell>
          <cell r="E91">
            <v>0</v>
          </cell>
          <cell r="F91">
            <v>0</v>
          </cell>
          <cell r="G91">
            <v>216</v>
          </cell>
          <cell r="K91">
            <v>0</v>
          </cell>
        </row>
        <row r="92">
          <cell r="A92" t="str">
            <v>onion</v>
          </cell>
          <cell r="B92">
            <v>1</v>
          </cell>
          <cell r="C92" t="str">
            <v>piece</v>
          </cell>
          <cell r="D92">
            <v>46</v>
          </cell>
          <cell r="E92">
            <v>1</v>
          </cell>
          <cell r="F92">
            <v>11.1</v>
          </cell>
          <cell r="G92">
            <v>0.1</v>
          </cell>
          <cell r="H92">
            <v>1.5</v>
          </cell>
          <cell r="I92">
            <v>3</v>
          </cell>
          <cell r="J92">
            <v>4.7</v>
          </cell>
          <cell r="K92">
            <v>0</v>
          </cell>
        </row>
        <row r="93">
          <cell r="A93" t="str">
            <v>orange</v>
          </cell>
          <cell r="B93">
            <v>1</v>
          </cell>
          <cell r="D93">
            <v>62</v>
          </cell>
          <cell r="E93">
            <v>1</v>
          </cell>
          <cell r="F93">
            <v>15</v>
          </cell>
          <cell r="G93">
            <v>0</v>
          </cell>
          <cell r="H93">
            <v>3</v>
          </cell>
          <cell r="I93">
            <v>0</v>
          </cell>
          <cell r="J93">
            <v>12</v>
          </cell>
          <cell r="K93">
            <v>0</v>
          </cell>
        </row>
        <row r="94">
          <cell r="A94" t="str">
            <v>parsley</v>
          </cell>
          <cell r="B94">
            <v>1</v>
          </cell>
          <cell r="C94" t="str">
            <v>cup</v>
          </cell>
        </row>
        <row r="95">
          <cell r="A95" t="str">
            <v>peach</v>
          </cell>
          <cell r="B95">
            <v>1</v>
          </cell>
          <cell r="D95">
            <v>59</v>
          </cell>
          <cell r="E95">
            <v>1</v>
          </cell>
          <cell r="F95">
            <v>15</v>
          </cell>
          <cell r="G95">
            <v>0</v>
          </cell>
          <cell r="H95">
            <v>2</v>
          </cell>
          <cell r="I95">
            <v>0</v>
          </cell>
          <cell r="J95">
            <v>13</v>
          </cell>
          <cell r="K95">
            <v>0</v>
          </cell>
        </row>
        <row r="96">
          <cell r="A96" t="str">
            <v>peas</v>
          </cell>
          <cell r="B96">
            <v>1</v>
          </cell>
          <cell r="C96" t="str">
            <v>cup(145g)</v>
          </cell>
          <cell r="D96">
            <v>117</v>
          </cell>
          <cell r="E96">
            <v>8</v>
          </cell>
          <cell r="F96">
            <v>21</v>
          </cell>
          <cell r="G96">
            <v>1</v>
          </cell>
          <cell r="H96">
            <v>7</v>
          </cell>
          <cell r="I96">
            <v>7</v>
          </cell>
          <cell r="J96">
            <v>8</v>
          </cell>
          <cell r="K96">
            <v>0</v>
          </cell>
        </row>
        <row r="97">
          <cell r="A97" t="str">
            <v>pine nuts</v>
          </cell>
          <cell r="B97">
            <v>1</v>
          </cell>
          <cell r="C97" t="str">
            <v>cup</v>
          </cell>
          <cell r="D97">
            <v>909</v>
          </cell>
          <cell r="E97">
            <v>18.5</v>
          </cell>
          <cell r="F97">
            <v>17.7</v>
          </cell>
          <cell r="G97">
            <v>92.3</v>
          </cell>
          <cell r="H97">
            <v>5</v>
          </cell>
          <cell r="I97">
            <v>3</v>
          </cell>
          <cell r="J97">
            <v>4.8</v>
          </cell>
          <cell r="K97">
            <v>0</v>
          </cell>
        </row>
        <row r="98">
          <cell r="A98" t="str">
            <v>pineapple</v>
          </cell>
          <cell r="B98">
            <v>1</v>
          </cell>
          <cell r="C98" t="str">
            <v>cup</v>
          </cell>
          <cell r="D98">
            <v>74</v>
          </cell>
          <cell r="E98">
            <v>1</v>
          </cell>
          <cell r="F98">
            <v>20</v>
          </cell>
          <cell r="G98">
            <v>0</v>
          </cell>
          <cell r="H98">
            <v>0</v>
          </cell>
          <cell r="I98">
            <v>2</v>
          </cell>
          <cell r="J98">
            <v>14</v>
          </cell>
          <cell r="K98">
            <v>0</v>
          </cell>
        </row>
        <row r="99">
          <cell r="A99" t="str">
            <v>pumpkin seeds</v>
          </cell>
          <cell r="B99">
            <v>1</v>
          </cell>
          <cell r="C99" t="str">
            <v>cup</v>
          </cell>
          <cell r="D99">
            <v>747</v>
          </cell>
          <cell r="E99">
            <v>34</v>
          </cell>
          <cell r="F99">
            <v>25</v>
          </cell>
          <cell r="G99">
            <v>63</v>
          </cell>
          <cell r="K99">
            <v>0</v>
          </cell>
        </row>
        <row r="100">
          <cell r="A100" t="str">
            <v>PureFit Bar</v>
          </cell>
          <cell r="B100">
            <v>1</v>
          </cell>
          <cell r="C100" t="str">
            <v>bar</v>
          </cell>
          <cell r="D100">
            <v>230</v>
          </cell>
          <cell r="E100">
            <v>18</v>
          </cell>
          <cell r="F100">
            <v>26</v>
          </cell>
          <cell r="G100">
            <v>6</v>
          </cell>
          <cell r="H100">
            <v>3</v>
          </cell>
          <cell r="I100">
            <v>150</v>
          </cell>
          <cell r="J100">
            <v>15</v>
          </cell>
          <cell r="K100">
            <v>0</v>
          </cell>
        </row>
        <row r="101">
          <cell r="A101" t="str">
            <v>Quinoa</v>
          </cell>
          <cell r="B101">
            <v>1</v>
          </cell>
          <cell r="C101" t="str">
            <v>cup</v>
          </cell>
          <cell r="D101">
            <v>626</v>
          </cell>
          <cell r="E101">
            <v>24</v>
          </cell>
          <cell r="F101">
            <v>109.1</v>
          </cell>
          <cell r="G101">
            <v>10.4</v>
          </cell>
          <cell r="H101">
            <v>11.9</v>
          </cell>
          <cell r="I101">
            <v>9</v>
          </cell>
          <cell r="K101">
            <v>0</v>
          </cell>
        </row>
        <row r="102">
          <cell r="A102" t="str">
            <v>Quinoa Tabbouli</v>
          </cell>
          <cell r="B102">
            <v>1</v>
          </cell>
          <cell r="C102" t="str">
            <v>recipe</v>
          </cell>
          <cell r="D102">
            <v>1062</v>
          </cell>
          <cell r="E102">
            <v>40</v>
          </cell>
          <cell r="F102">
            <v>172</v>
          </cell>
          <cell r="G102">
            <v>24</v>
          </cell>
          <cell r="H102">
            <v>14</v>
          </cell>
          <cell r="I102">
            <v>1200</v>
          </cell>
          <cell r="J102">
            <v>6</v>
          </cell>
        </row>
        <row r="103">
          <cell r="A103" t="str">
            <v>raisins</v>
          </cell>
          <cell r="B103">
            <v>1</v>
          </cell>
          <cell r="C103" t="str">
            <v>cup</v>
          </cell>
          <cell r="D103">
            <v>434</v>
          </cell>
          <cell r="E103">
            <v>4.5</v>
          </cell>
          <cell r="F103">
            <v>114.8</v>
          </cell>
          <cell r="G103">
            <v>0.7</v>
          </cell>
          <cell r="H103">
            <v>5.4</v>
          </cell>
          <cell r="I103">
            <v>16</v>
          </cell>
          <cell r="J103">
            <v>85.8</v>
          </cell>
          <cell r="K103">
            <v>0</v>
          </cell>
        </row>
        <row r="104">
          <cell r="A104" t="str">
            <v>Rapunzel Bouillon, no salt added</v>
          </cell>
          <cell r="B104">
            <v>1</v>
          </cell>
          <cell r="C104" t="str">
            <v>cube</v>
          </cell>
          <cell r="D104">
            <v>25</v>
          </cell>
          <cell r="E104">
            <v>1.5</v>
          </cell>
          <cell r="F104">
            <v>0</v>
          </cell>
          <cell r="G104">
            <v>2</v>
          </cell>
          <cell r="H104">
            <v>0</v>
          </cell>
          <cell r="I104">
            <v>130</v>
          </cell>
          <cell r="J104">
            <v>0</v>
          </cell>
          <cell r="K104">
            <v>0</v>
          </cell>
        </row>
        <row r="105">
          <cell r="A105" t="str">
            <v>Real Quick White Bean Chili</v>
          </cell>
          <cell r="B105">
            <v>1</v>
          </cell>
          <cell r="C105" t="str">
            <v>recipe</v>
          </cell>
          <cell r="D105">
            <v>451</v>
          </cell>
          <cell r="E105">
            <v>82</v>
          </cell>
          <cell r="F105">
            <v>138</v>
          </cell>
          <cell r="G105">
            <v>0</v>
          </cell>
          <cell r="H105">
            <v>24</v>
          </cell>
          <cell r="I105">
            <v>225</v>
          </cell>
          <cell r="J105">
            <v>20</v>
          </cell>
          <cell r="K105">
            <v>0</v>
          </cell>
        </row>
        <row r="106">
          <cell r="A106" t="str">
            <v>red bell pepper</v>
          </cell>
          <cell r="B106">
            <v>1</v>
          </cell>
          <cell r="D106">
            <v>37</v>
          </cell>
          <cell r="E106">
            <v>1</v>
          </cell>
          <cell r="F106">
            <v>7</v>
          </cell>
          <cell r="G106">
            <v>0</v>
          </cell>
          <cell r="H106">
            <v>2</v>
          </cell>
          <cell r="I106">
            <v>5</v>
          </cell>
          <cell r="J106">
            <v>5</v>
          </cell>
          <cell r="K106">
            <v>0</v>
          </cell>
        </row>
        <row r="107">
          <cell r="A107" t="str">
            <v>red lentils</v>
          </cell>
          <cell r="B107">
            <v>1</v>
          </cell>
          <cell r="C107" t="str">
            <v>cup</v>
          </cell>
          <cell r="D107">
            <v>600</v>
          </cell>
          <cell r="E107">
            <v>44</v>
          </cell>
          <cell r="F107">
            <v>108</v>
          </cell>
          <cell r="G107">
            <v>0</v>
          </cell>
          <cell r="H107">
            <v>28</v>
          </cell>
          <cell r="I107">
            <v>60</v>
          </cell>
          <cell r="J107">
            <v>8</v>
          </cell>
          <cell r="K107">
            <v>0</v>
          </cell>
        </row>
        <row r="108">
          <cell r="A108" t="str">
            <v>red potato</v>
          </cell>
          <cell r="B108">
            <v>1</v>
          </cell>
          <cell r="C108" t="str">
            <v>whole</v>
          </cell>
          <cell r="D108">
            <v>266</v>
          </cell>
          <cell r="E108">
            <v>7</v>
          </cell>
          <cell r="F108">
            <v>29</v>
          </cell>
          <cell r="G108">
            <v>0</v>
          </cell>
          <cell r="K108">
            <v>0</v>
          </cell>
        </row>
        <row r="109">
          <cell r="A109" t="str">
            <v>rice syrup</v>
          </cell>
          <cell r="B109">
            <v>1</v>
          </cell>
          <cell r="C109" t="str">
            <v>Tbsp</v>
          </cell>
          <cell r="D109">
            <v>75</v>
          </cell>
          <cell r="F109">
            <v>18</v>
          </cell>
          <cell r="I109">
            <v>35</v>
          </cell>
          <cell r="J109">
            <v>11</v>
          </cell>
          <cell r="K109">
            <v>0</v>
          </cell>
        </row>
        <row r="110">
          <cell r="A110" t="str">
            <v>romaine</v>
          </cell>
          <cell r="B110">
            <v>1</v>
          </cell>
          <cell r="C110" t="str">
            <v>head</v>
          </cell>
          <cell r="D110">
            <v>106</v>
          </cell>
          <cell r="E110">
            <v>8</v>
          </cell>
          <cell r="F110">
            <v>21</v>
          </cell>
          <cell r="G110">
            <v>2</v>
          </cell>
          <cell r="H110">
            <v>13</v>
          </cell>
          <cell r="I110">
            <v>50</v>
          </cell>
          <cell r="J110">
            <v>7</v>
          </cell>
          <cell r="K110">
            <v>0</v>
          </cell>
        </row>
        <row r="111">
          <cell r="A111" t="str">
            <v>Salad</v>
          </cell>
          <cell r="B111">
            <v>1</v>
          </cell>
          <cell r="C111" t="str">
            <v>bowl</v>
          </cell>
          <cell r="D111">
            <v>50</v>
          </cell>
          <cell r="E111">
            <v>2</v>
          </cell>
          <cell r="F111">
            <v>7</v>
          </cell>
          <cell r="G111">
            <v>2</v>
          </cell>
          <cell r="H111">
            <v>1</v>
          </cell>
          <cell r="I111">
            <v>24</v>
          </cell>
          <cell r="J111">
            <v>0</v>
          </cell>
          <cell r="K111">
            <v>0</v>
          </cell>
        </row>
        <row r="112">
          <cell r="A112" t="str">
            <v>salt</v>
          </cell>
          <cell r="B112">
            <v>1</v>
          </cell>
          <cell r="C112" t="str">
            <v>tsp</v>
          </cell>
          <cell r="I112">
            <v>2400</v>
          </cell>
        </row>
        <row r="113">
          <cell r="A113" t="str">
            <v>sesame oil</v>
          </cell>
          <cell r="B113">
            <v>1</v>
          </cell>
          <cell r="C113" t="str">
            <v>Tbsp</v>
          </cell>
          <cell r="D113">
            <v>120</v>
          </cell>
          <cell r="E113">
            <v>0</v>
          </cell>
          <cell r="F113">
            <v>0</v>
          </cell>
          <cell r="G113">
            <v>14</v>
          </cell>
          <cell r="H113">
            <v>0</v>
          </cell>
          <cell r="I113">
            <v>0</v>
          </cell>
          <cell r="J113">
            <v>0</v>
          </cell>
          <cell r="K113">
            <v>0</v>
          </cell>
        </row>
        <row r="114">
          <cell r="A114" t="str">
            <v>Smart dogs</v>
          </cell>
          <cell r="B114">
            <v>1</v>
          </cell>
          <cell r="C114" t="str">
            <v>dog</v>
          </cell>
          <cell r="D114">
            <v>45</v>
          </cell>
          <cell r="E114">
            <v>8</v>
          </cell>
          <cell r="F114">
            <v>2</v>
          </cell>
          <cell r="G114">
            <v>0</v>
          </cell>
          <cell r="K114">
            <v>0</v>
          </cell>
        </row>
        <row r="115">
          <cell r="A115" t="str">
            <v>soy yogurt</v>
          </cell>
          <cell r="B115">
            <v>1</v>
          </cell>
          <cell r="C115" t="str">
            <v>cup</v>
          </cell>
          <cell r="D115">
            <v>170</v>
          </cell>
          <cell r="E115">
            <v>11</v>
          </cell>
          <cell r="F115">
            <v>22</v>
          </cell>
          <cell r="G115">
            <v>5</v>
          </cell>
          <cell r="H115">
            <v>7</v>
          </cell>
          <cell r="I115">
            <v>100</v>
          </cell>
          <cell r="J115">
            <v>3</v>
          </cell>
          <cell r="K115">
            <v>0</v>
          </cell>
        </row>
        <row r="116">
          <cell r="A116" t="str">
            <v>Soyboy ravioli</v>
          </cell>
          <cell r="B116">
            <v>1</v>
          </cell>
          <cell r="C116" t="str">
            <v>package</v>
          </cell>
          <cell r="D116">
            <v>648</v>
          </cell>
          <cell r="E116">
            <v>36</v>
          </cell>
          <cell r="F116">
            <v>111.60000000000001</v>
          </cell>
          <cell r="G116">
            <v>10.8</v>
          </cell>
          <cell r="K116">
            <v>0</v>
          </cell>
        </row>
        <row r="117">
          <cell r="A117" t="str">
            <v>Soymilk</v>
          </cell>
          <cell r="B117">
            <v>1</v>
          </cell>
          <cell r="C117" t="str">
            <v>cup</v>
          </cell>
          <cell r="D117">
            <v>90</v>
          </cell>
          <cell r="E117">
            <v>7</v>
          </cell>
          <cell r="F117">
            <v>8</v>
          </cell>
          <cell r="G117">
            <v>3.5</v>
          </cell>
          <cell r="H117">
            <v>1</v>
          </cell>
          <cell r="I117">
            <v>70</v>
          </cell>
          <cell r="J117">
            <v>7</v>
          </cell>
          <cell r="K117">
            <v>0</v>
          </cell>
        </row>
        <row r="118">
          <cell r="A118" t="str">
            <v>soynut butter</v>
          </cell>
          <cell r="B118">
            <v>1</v>
          </cell>
          <cell r="C118" t="str">
            <v>tbsp</v>
          </cell>
          <cell r="D118">
            <v>85</v>
          </cell>
          <cell r="E118">
            <v>3.5</v>
          </cell>
          <cell r="F118">
            <v>5</v>
          </cell>
          <cell r="G118">
            <v>5</v>
          </cell>
          <cell r="K118">
            <v>0</v>
          </cell>
        </row>
        <row r="119">
          <cell r="A119" t="str">
            <v>Spaghetti Squash with TVP Tomato Sauce</v>
          </cell>
          <cell r="B119">
            <v>1</v>
          </cell>
          <cell r="C119" t="str">
            <v>recipe</v>
          </cell>
          <cell r="D119">
            <v>662</v>
          </cell>
          <cell r="E119">
            <v>62</v>
          </cell>
          <cell r="F119">
            <v>99</v>
          </cell>
          <cell r="G119">
            <v>3</v>
          </cell>
          <cell r="H119">
            <v>0</v>
          </cell>
          <cell r="I119">
            <v>150</v>
          </cell>
          <cell r="J119">
            <v>60</v>
          </cell>
          <cell r="K119">
            <v>0</v>
          </cell>
        </row>
        <row r="120">
          <cell r="A120" t="str">
            <v>Spicy Indian Chickpeas</v>
          </cell>
          <cell r="B120">
            <v>1</v>
          </cell>
          <cell r="C120" t="str">
            <v>recipe</v>
          </cell>
          <cell r="D120">
            <v>570</v>
          </cell>
          <cell r="E120">
            <v>12</v>
          </cell>
          <cell r="F120">
            <v>112</v>
          </cell>
          <cell r="G120">
            <v>4</v>
          </cell>
          <cell r="H120">
            <v>25</v>
          </cell>
          <cell r="I120">
            <v>320</v>
          </cell>
          <cell r="J120">
            <v>28</v>
          </cell>
          <cell r="K120">
            <v>0</v>
          </cell>
        </row>
        <row r="121">
          <cell r="A121" t="str">
            <v>spinach</v>
          </cell>
          <cell r="B121">
            <v>1</v>
          </cell>
          <cell r="C121" t="str">
            <v>cup</v>
          </cell>
          <cell r="D121">
            <v>7</v>
          </cell>
          <cell r="E121">
            <v>1</v>
          </cell>
          <cell r="F121">
            <v>1</v>
          </cell>
          <cell r="G121">
            <v>0</v>
          </cell>
          <cell r="H121">
            <v>1</v>
          </cell>
          <cell r="I121">
            <v>24</v>
          </cell>
          <cell r="J121">
            <v>0</v>
          </cell>
          <cell r="K121">
            <v>0</v>
          </cell>
        </row>
        <row r="122">
          <cell r="A122" t="str">
            <v>Split peas</v>
          </cell>
          <cell r="B122">
            <v>1</v>
          </cell>
          <cell r="C122" t="str">
            <v>cup</v>
          </cell>
          <cell r="D122">
            <v>360</v>
          </cell>
          <cell r="E122">
            <v>36</v>
          </cell>
          <cell r="F122">
            <v>84</v>
          </cell>
          <cell r="G122">
            <v>0</v>
          </cell>
          <cell r="K122">
            <v>0</v>
          </cell>
        </row>
        <row r="123">
          <cell r="A123" t="str">
            <v>sprouted bagel</v>
          </cell>
          <cell r="B123">
            <v>1</v>
          </cell>
          <cell r="C123" t="str">
            <v>bagel</v>
          </cell>
          <cell r="D123">
            <v>320</v>
          </cell>
          <cell r="E123">
            <v>11</v>
          </cell>
          <cell r="F123">
            <v>64</v>
          </cell>
          <cell r="G123">
            <v>4</v>
          </cell>
          <cell r="H123">
            <v>2</v>
          </cell>
          <cell r="I123">
            <v>410</v>
          </cell>
          <cell r="J123">
            <v>7</v>
          </cell>
          <cell r="K123">
            <v>0</v>
          </cell>
        </row>
        <row r="124">
          <cell r="A124" t="str">
            <v>steel cut oats</v>
          </cell>
          <cell r="B124">
            <v>1</v>
          </cell>
          <cell r="C124" t="str">
            <v>cup</v>
          </cell>
          <cell r="D124">
            <v>600</v>
          </cell>
          <cell r="E124">
            <v>20</v>
          </cell>
          <cell r="F124">
            <v>108</v>
          </cell>
          <cell r="G124">
            <v>10</v>
          </cell>
          <cell r="H124">
            <v>16</v>
          </cell>
          <cell r="I124">
            <v>0</v>
          </cell>
          <cell r="J124">
            <v>4</v>
          </cell>
          <cell r="K124">
            <v>0</v>
          </cell>
        </row>
        <row r="125">
          <cell r="A125" t="str">
            <v>strawberries</v>
          </cell>
          <cell r="B125">
            <v>1</v>
          </cell>
          <cell r="C125" t="str">
            <v>cup</v>
          </cell>
          <cell r="D125">
            <v>77</v>
          </cell>
          <cell r="E125">
            <v>1</v>
          </cell>
          <cell r="F125">
            <v>20</v>
          </cell>
          <cell r="G125">
            <v>0</v>
          </cell>
          <cell r="K125">
            <v>0</v>
          </cell>
        </row>
        <row r="126">
          <cell r="A126" t="str">
            <v>sunflower seeds</v>
          </cell>
          <cell r="B126">
            <v>1</v>
          </cell>
          <cell r="C126" t="str">
            <v>Tbsp</v>
          </cell>
          <cell r="D126">
            <v>47</v>
          </cell>
          <cell r="E126">
            <v>1.5</v>
          </cell>
          <cell r="F126">
            <v>1.9</v>
          </cell>
          <cell r="G126">
            <v>4</v>
          </cell>
          <cell r="H126">
            <v>0.9</v>
          </cell>
          <cell r="J126">
            <v>0.2</v>
          </cell>
          <cell r="K126">
            <v>0</v>
          </cell>
        </row>
        <row r="127">
          <cell r="A127" t="str">
            <v>Sweet Greens Smoothie</v>
          </cell>
          <cell r="B127">
            <v>1</v>
          </cell>
          <cell r="C127" t="str">
            <v>serving</v>
          </cell>
          <cell r="D127">
            <v>68.75</v>
          </cell>
          <cell r="E127">
            <v>1.75</v>
          </cell>
          <cell r="F127">
            <v>17</v>
          </cell>
          <cell r="G127">
            <v>0</v>
          </cell>
          <cell r="H127">
            <v>4.75</v>
          </cell>
          <cell r="I127">
            <v>27</v>
          </cell>
          <cell r="J127">
            <v>8</v>
          </cell>
          <cell r="K127">
            <v>0</v>
          </cell>
        </row>
        <row r="128">
          <cell r="A128" t="str">
            <v>Sweet Lettuce Smoothie</v>
          </cell>
          <cell r="B128">
            <v>1</v>
          </cell>
          <cell r="C128" t="str">
            <v>serving</v>
          </cell>
          <cell r="D128">
            <v>150.5</v>
          </cell>
          <cell r="E128">
            <v>5</v>
          </cell>
          <cell r="F128">
            <v>34.5</v>
          </cell>
          <cell r="G128">
            <v>1</v>
          </cell>
          <cell r="H128">
            <v>8</v>
          </cell>
          <cell r="I128">
            <v>25</v>
          </cell>
          <cell r="J128">
            <v>12</v>
          </cell>
          <cell r="K128">
            <v>0</v>
          </cell>
        </row>
        <row r="129">
          <cell r="A129" t="str">
            <v>Sweet Potato</v>
          </cell>
          <cell r="B129">
            <v>1</v>
          </cell>
          <cell r="C129" t="str">
            <v>potato</v>
          </cell>
          <cell r="D129">
            <v>160</v>
          </cell>
          <cell r="E129">
            <v>4</v>
          </cell>
          <cell r="F129">
            <v>37</v>
          </cell>
          <cell r="G129">
            <v>0</v>
          </cell>
          <cell r="K129">
            <v>0</v>
          </cell>
        </row>
        <row r="130">
          <cell r="A130" t="str">
            <v>tahini</v>
          </cell>
          <cell r="B130">
            <v>1</v>
          </cell>
          <cell r="C130" t="str">
            <v>Tbsp</v>
          </cell>
          <cell r="D130">
            <v>100</v>
          </cell>
          <cell r="E130">
            <v>2.5</v>
          </cell>
          <cell r="F130">
            <v>1.5</v>
          </cell>
          <cell r="G130">
            <v>9</v>
          </cell>
          <cell r="H130">
            <v>0.5</v>
          </cell>
          <cell r="I130">
            <v>37.5</v>
          </cell>
          <cell r="J130">
            <v>0</v>
          </cell>
          <cell r="K130">
            <v>0</v>
          </cell>
        </row>
        <row r="131">
          <cell r="A131" t="str">
            <v>tamari almonds</v>
          </cell>
          <cell r="B131">
            <v>1</v>
          </cell>
          <cell r="C131" t="str">
            <v>cup</v>
          </cell>
          <cell r="D131">
            <v>680</v>
          </cell>
          <cell r="E131">
            <v>20</v>
          </cell>
          <cell r="F131">
            <v>28</v>
          </cell>
          <cell r="G131">
            <v>64</v>
          </cell>
          <cell r="H131">
            <v>16</v>
          </cell>
          <cell r="I131">
            <v>320</v>
          </cell>
          <cell r="J131">
            <v>0</v>
          </cell>
          <cell r="K131">
            <v>0</v>
          </cell>
        </row>
        <row r="132">
          <cell r="A132" t="str">
            <v>tempeh</v>
          </cell>
          <cell r="B132">
            <v>1</v>
          </cell>
          <cell r="C132" t="str">
            <v>Package</v>
          </cell>
          <cell r="D132">
            <v>480</v>
          </cell>
          <cell r="E132">
            <v>40</v>
          </cell>
          <cell r="F132">
            <v>32</v>
          </cell>
          <cell r="G132">
            <v>22</v>
          </cell>
          <cell r="K132">
            <v>0</v>
          </cell>
        </row>
        <row r="133">
          <cell r="A133" t="str">
            <v>The Incredible Hulk Smoothie</v>
          </cell>
          <cell r="B133">
            <v>1</v>
          </cell>
          <cell r="C133" t="str">
            <v>recipe</v>
          </cell>
          <cell r="D133">
            <v>287</v>
          </cell>
          <cell r="E133">
            <v>12</v>
          </cell>
          <cell r="F133">
            <v>65</v>
          </cell>
          <cell r="G133">
            <v>0</v>
          </cell>
          <cell r="H133">
            <v>16</v>
          </cell>
          <cell r="I133">
            <v>19</v>
          </cell>
          <cell r="J133">
            <v>16</v>
          </cell>
          <cell r="K133">
            <v>0</v>
          </cell>
        </row>
        <row r="134">
          <cell r="A134" t="str">
            <v>TJ's beef-less strips</v>
          </cell>
          <cell r="B134">
            <v>1</v>
          </cell>
          <cell r="C134" t="str">
            <v>Package</v>
          </cell>
          <cell r="D134">
            <v>360</v>
          </cell>
          <cell r="E134">
            <v>60</v>
          </cell>
          <cell r="F134">
            <v>15</v>
          </cell>
          <cell r="G134">
            <v>6</v>
          </cell>
          <cell r="K134">
            <v>0</v>
          </cell>
        </row>
        <row r="135">
          <cell r="A135" t="str">
            <v>TJ's chicken-less strips</v>
          </cell>
          <cell r="B135">
            <v>1</v>
          </cell>
          <cell r="C135" t="str">
            <v>package</v>
          </cell>
          <cell r="D135">
            <v>330</v>
          </cell>
          <cell r="E135">
            <v>60</v>
          </cell>
          <cell r="F135">
            <v>9</v>
          </cell>
          <cell r="G135">
            <v>4.5</v>
          </cell>
          <cell r="K135">
            <v>0</v>
          </cell>
        </row>
        <row r="136">
          <cell r="A136" t="str">
            <v>tofu shirataki fettucine</v>
          </cell>
          <cell r="B136">
            <v>1</v>
          </cell>
          <cell r="C136" t="str">
            <v>container</v>
          </cell>
          <cell r="D136">
            <v>40</v>
          </cell>
          <cell r="E136">
            <v>2</v>
          </cell>
          <cell r="F136">
            <v>6</v>
          </cell>
          <cell r="G136">
            <v>1</v>
          </cell>
          <cell r="H136">
            <v>3</v>
          </cell>
          <cell r="I136">
            <v>30</v>
          </cell>
          <cell r="J136">
            <v>0</v>
          </cell>
          <cell r="K136">
            <v>0</v>
          </cell>
        </row>
        <row r="137">
          <cell r="A137" t="str">
            <v>tomato paste</v>
          </cell>
        </row>
        <row r="138">
          <cell r="A138" t="str">
            <v>tomato salsa</v>
          </cell>
          <cell r="B138">
            <v>2</v>
          </cell>
          <cell r="C138" t="str">
            <v>Tbsp</v>
          </cell>
          <cell r="D138">
            <v>15</v>
          </cell>
          <cell r="E138">
            <v>0</v>
          </cell>
          <cell r="F138">
            <v>4</v>
          </cell>
          <cell r="G138">
            <v>0</v>
          </cell>
          <cell r="H138">
            <v>0</v>
          </cell>
          <cell r="I138">
            <v>90</v>
          </cell>
          <cell r="J138">
            <v>4</v>
          </cell>
          <cell r="K138">
            <v>0</v>
          </cell>
        </row>
        <row r="139">
          <cell r="A139" t="str">
            <v>Trader Joe's  Organic Marinara No Salt Added Low Fat</v>
          </cell>
          <cell r="B139">
            <v>1</v>
          </cell>
          <cell r="C139" t="str">
            <v>container</v>
          </cell>
          <cell r="D139">
            <v>300</v>
          </cell>
          <cell r="E139">
            <v>12</v>
          </cell>
          <cell r="F139">
            <v>66</v>
          </cell>
          <cell r="G139">
            <v>3</v>
          </cell>
          <cell r="H139">
            <v>6</v>
          </cell>
          <cell r="I139">
            <v>150</v>
          </cell>
          <cell r="J139">
            <v>60</v>
          </cell>
          <cell r="K139">
            <v>0</v>
          </cell>
        </row>
        <row r="140">
          <cell r="A140" t="str">
            <v>Trader Joe's tortilla</v>
          </cell>
          <cell r="B140">
            <v>1</v>
          </cell>
          <cell r="C140" t="str">
            <v>tortilla</v>
          </cell>
          <cell r="D140">
            <v>45</v>
          </cell>
          <cell r="E140">
            <v>4</v>
          </cell>
          <cell r="F140">
            <v>10</v>
          </cell>
          <cell r="G140">
            <v>1.5</v>
          </cell>
          <cell r="K140">
            <v>0</v>
          </cell>
        </row>
        <row r="141">
          <cell r="A141" t="str">
            <v>TVP</v>
          </cell>
          <cell r="B141">
            <v>1</v>
          </cell>
          <cell r="C141" t="str">
            <v>cup</v>
          </cell>
          <cell r="D141">
            <v>320</v>
          </cell>
          <cell r="E141">
            <v>48</v>
          </cell>
          <cell r="F141">
            <v>28</v>
          </cell>
          <cell r="G141">
            <v>0</v>
          </cell>
          <cell r="K141">
            <v>0</v>
          </cell>
        </row>
        <row r="142">
          <cell r="A142" t="str">
            <v>unsweetened soymilk</v>
          </cell>
          <cell r="B142">
            <v>1</v>
          </cell>
          <cell r="C142" t="str">
            <v>cup</v>
          </cell>
          <cell r="D142">
            <v>70</v>
          </cell>
          <cell r="E142">
            <v>7</v>
          </cell>
          <cell r="F142">
            <v>3</v>
          </cell>
          <cell r="G142">
            <v>3.5</v>
          </cell>
          <cell r="H142">
            <v>1</v>
          </cell>
          <cell r="I142">
            <v>70</v>
          </cell>
          <cell r="J142">
            <v>2</v>
          </cell>
          <cell r="K142">
            <v>0</v>
          </cell>
        </row>
        <row r="143">
          <cell r="A143" t="str">
            <v>Vega Protein</v>
          </cell>
          <cell r="B143">
            <v>1</v>
          </cell>
          <cell r="C143" t="str">
            <v>scoop</v>
          </cell>
          <cell r="D143">
            <v>100</v>
          </cell>
          <cell r="E143">
            <v>20</v>
          </cell>
          <cell r="F143">
            <v>4</v>
          </cell>
          <cell r="G143">
            <v>1</v>
          </cell>
          <cell r="H143">
            <v>2</v>
          </cell>
          <cell r="I143">
            <v>135</v>
          </cell>
          <cell r="J143">
            <v>2</v>
          </cell>
          <cell r="K143">
            <v>0</v>
          </cell>
        </row>
        <row r="144">
          <cell r="A144" t="str">
            <v>Westsoy seitan</v>
          </cell>
          <cell r="B144">
            <v>1</v>
          </cell>
          <cell r="C144" t="str">
            <v>container</v>
          </cell>
          <cell r="D144">
            <v>275</v>
          </cell>
          <cell r="E144">
            <v>55</v>
          </cell>
          <cell r="F144">
            <v>5</v>
          </cell>
          <cell r="G144">
            <v>3.75</v>
          </cell>
          <cell r="K144">
            <v>0</v>
          </cell>
        </row>
        <row r="145">
          <cell r="A145" t="str">
            <v>Whole Food Vegan Gainer</v>
          </cell>
          <cell r="B145">
            <v>1</v>
          </cell>
          <cell r="C145" t="str">
            <v>shake</v>
          </cell>
          <cell r="D145">
            <v>784</v>
          </cell>
          <cell r="E145">
            <v>43</v>
          </cell>
          <cell r="F145">
            <v>116</v>
          </cell>
          <cell r="G145">
            <v>17</v>
          </cell>
          <cell r="H145">
            <v>22</v>
          </cell>
          <cell r="I145">
            <v>0</v>
          </cell>
          <cell r="J145">
            <v>14</v>
          </cell>
          <cell r="K145">
            <v>0</v>
          </cell>
        </row>
        <row r="146">
          <cell r="A146" t="str">
            <v>whole oat flour</v>
          </cell>
          <cell r="B146">
            <v>1</v>
          </cell>
          <cell r="C146" t="str">
            <v>cup</v>
          </cell>
          <cell r="D146">
            <v>480</v>
          </cell>
          <cell r="E146">
            <v>21</v>
          </cell>
          <cell r="F146">
            <v>78</v>
          </cell>
          <cell r="G146">
            <v>9</v>
          </cell>
          <cell r="H146">
            <v>12</v>
          </cell>
          <cell r="I146">
            <v>0</v>
          </cell>
          <cell r="J146">
            <v>0</v>
          </cell>
          <cell r="K146">
            <v>0</v>
          </cell>
        </row>
        <row r="147">
          <cell r="A147" t="str">
            <v>whole oat flour</v>
          </cell>
          <cell r="B147">
            <v>1</v>
          </cell>
          <cell r="C147" t="str">
            <v>cup</v>
          </cell>
          <cell r="D147">
            <v>480</v>
          </cell>
          <cell r="E147">
            <v>21</v>
          </cell>
          <cell r="F147">
            <v>78</v>
          </cell>
          <cell r="G147">
            <v>9</v>
          </cell>
          <cell r="H147">
            <v>12</v>
          </cell>
          <cell r="I147">
            <v>0</v>
          </cell>
          <cell r="J147">
            <v>0</v>
          </cell>
          <cell r="K147">
            <v>0</v>
          </cell>
        </row>
        <row r="148">
          <cell r="A148" t="str">
            <v>Whole Wheat Pasta</v>
          </cell>
          <cell r="B148">
            <v>1</v>
          </cell>
          <cell r="C148" t="str">
            <v>cup</v>
          </cell>
          <cell r="D148">
            <v>200</v>
          </cell>
          <cell r="E148">
            <v>6</v>
          </cell>
          <cell r="F148">
            <v>43</v>
          </cell>
          <cell r="G148">
            <v>1.5</v>
          </cell>
          <cell r="K148">
            <v>0</v>
          </cell>
        </row>
        <row r="149">
          <cell r="A149" t="str">
            <v>whole wheat pita, 4"</v>
          </cell>
          <cell r="B149">
            <v>1</v>
          </cell>
          <cell r="C149" t="str">
            <v>pita</v>
          </cell>
          <cell r="D149">
            <v>74</v>
          </cell>
          <cell r="E149">
            <v>3</v>
          </cell>
          <cell r="F149">
            <v>15</v>
          </cell>
          <cell r="G149">
            <v>1</v>
          </cell>
          <cell r="H149">
            <v>2</v>
          </cell>
          <cell r="I149">
            <v>149</v>
          </cell>
          <cell r="J149">
            <v>0</v>
          </cell>
          <cell r="K149">
            <v>0</v>
          </cell>
        </row>
        <row r="150">
          <cell r="A150" t="str">
            <v>yellow corn grits</v>
          </cell>
          <cell r="B150">
            <v>1</v>
          </cell>
          <cell r="C150" t="str">
            <v>cup</v>
          </cell>
          <cell r="D150">
            <v>143</v>
          </cell>
          <cell r="E150">
            <v>3</v>
          </cell>
          <cell r="F150">
            <v>31</v>
          </cell>
          <cell r="G150">
            <v>0</v>
          </cell>
          <cell r="H150">
            <v>1</v>
          </cell>
          <cell r="I150">
            <v>5</v>
          </cell>
          <cell r="J150">
            <v>0</v>
          </cell>
          <cell r="K150">
            <v>0</v>
          </cell>
        </row>
        <row r="151">
          <cell r="A151" t="str">
            <v>zucchini</v>
          </cell>
          <cell r="B151">
            <v>1</v>
          </cell>
          <cell r="C151" t="str">
            <v>cup</v>
          </cell>
          <cell r="D151">
            <v>20</v>
          </cell>
          <cell r="E151">
            <v>2</v>
          </cell>
          <cell r="F151">
            <v>4</v>
          </cell>
          <cell r="G151">
            <v>0</v>
          </cell>
          <cell r="H151">
            <v>1.3333333333333333</v>
          </cell>
          <cell r="I151">
            <v>12</v>
          </cell>
          <cell r="J151">
            <v>2</v>
          </cell>
          <cell r="K151">
            <v>0</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hyperlink" Target="http://veganproteins.com/vegan-protein-shop/vega-sport-performance-protein.html" TargetMode="External"/><Relationship Id="rId2" Type="http://schemas.openxmlformats.org/officeDocument/2006/relationships/hyperlink" Target="http://66.147.244.208/~veganmu1/2011/03/minestrone-marcella/" TargetMode="External"/><Relationship Id="rId1" Type="http://schemas.openxmlformats.org/officeDocument/2006/relationships/hyperlink" Target="http://66.147.244.208/~veganmu1/2011/03/creamy-butternut-squash-soup-2-marcella/" TargetMode="External"/></Relationships>
</file>

<file path=xl/worksheets/sheet1.xml><?xml version="1.0" encoding="utf-8"?>
<worksheet xmlns="http://schemas.openxmlformats.org/spreadsheetml/2006/main" xmlns:r="http://schemas.openxmlformats.org/officeDocument/2006/relationships">
  <dimension ref="A1:A18"/>
  <sheetViews>
    <sheetView zoomScaleNormal="100" workbookViewId="0">
      <selection activeCell="C6" sqref="C6"/>
    </sheetView>
  </sheetViews>
  <sheetFormatPr defaultColWidth="11.42578125" defaultRowHeight="15"/>
  <cols>
    <col min="1" max="1" width="69" style="146" customWidth="1"/>
    <col min="2" max="256" width="11.42578125" style="146"/>
    <col min="257" max="257" width="69" style="146" customWidth="1"/>
    <col min="258" max="512" width="11.42578125" style="146"/>
    <col min="513" max="513" width="69" style="146" customWidth="1"/>
    <col min="514" max="768" width="11.42578125" style="146"/>
    <col min="769" max="769" width="69" style="146" customWidth="1"/>
    <col min="770" max="1024" width="11.42578125" style="146"/>
    <col min="1025" max="1025" width="69" style="146" customWidth="1"/>
    <col min="1026" max="1280" width="11.42578125" style="146"/>
    <col min="1281" max="1281" width="69" style="146" customWidth="1"/>
    <col min="1282" max="1536" width="11.42578125" style="146"/>
    <col min="1537" max="1537" width="69" style="146" customWidth="1"/>
    <col min="1538" max="1792" width="11.42578125" style="146"/>
    <col min="1793" max="1793" width="69" style="146" customWidth="1"/>
    <col min="1794" max="2048" width="11.42578125" style="146"/>
    <col min="2049" max="2049" width="69" style="146" customWidth="1"/>
    <col min="2050" max="2304" width="11.42578125" style="146"/>
    <col min="2305" max="2305" width="69" style="146" customWidth="1"/>
    <col min="2306" max="2560" width="11.42578125" style="146"/>
    <col min="2561" max="2561" width="69" style="146" customWidth="1"/>
    <col min="2562" max="2816" width="11.42578125" style="146"/>
    <col min="2817" max="2817" width="69" style="146" customWidth="1"/>
    <col min="2818" max="3072" width="11.42578125" style="146"/>
    <col min="3073" max="3073" width="69" style="146" customWidth="1"/>
    <col min="3074" max="3328" width="11.42578125" style="146"/>
    <col min="3329" max="3329" width="69" style="146" customWidth="1"/>
    <col min="3330" max="3584" width="11.42578125" style="146"/>
    <col min="3585" max="3585" width="69" style="146" customWidth="1"/>
    <col min="3586" max="3840" width="11.42578125" style="146"/>
    <col min="3841" max="3841" width="69" style="146" customWidth="1"/>
    <col min="3842" max="4096" width="11.42578125" style="146"/>
    <col min="4097" max="4097" width="69" style="146" customWidth="1"/>
    <col min="4098" max="4352" width="11.42578125" style="146"/>
    <col min="4353" max="4353" width="69" style="146" customWidth="1"/>
    <col min="4354" max="4608" width="11.42578125" style="146"/>
    <col min="4609" max="4609" width="69" style="146" customWidth="1"/>
    <col min="4610" max="4864" width="11.42578125" style="146"/>
    <col min="4865" max="4865" width="69" style="146" customWidth="1"/>
    <col min="4866" max="5120" width="11.42578125" style="146"/>
    <col min="5121" max="5121" width="69" style="146" customWidth="1"/>
    <col min="5122" max="5376" width="11.42578125" style="146"/>
    <col min="5377" max="5377" width="69" style="146" customWidth="1"/>
    <col min="5378" max="5632" width="11.42578125" style="146"/>
    <col min="5633" max="5633" width="69" style="146" customWidth="1"/>
    <col min="5634" max="5888" width="11.42578125" style="146"/>
    <col min="5889" max="5889" width="69" style="146" customWidth="1"/>
    <col min="5890" max="6144" width="11.42578125" style="146"/>
    <col min="6145" max="6145" width="69" style="146" customWidth="1"/>
    <col min="6146" max="6400" width="11.42578125" style="146"/>
    <col min="6401" max="6401" width="69" style="146" customWidth="1"/>
    <col min="6402" max="6656" width="11.42578125" style="146"/>
    <col min="6657" max="6657" width="69" style="146" customWidth="1"/>
    <col min="6658" max="6912" width="11.42578125" style="146"/>
    <col min="6913" max="6913" width="69" style="146" customWidth="1"/>
    <col min="6914" max="7168" width="11.42578125" style="146"/>
    <col min="7169" max="7169" width="69" style="146" customWidth="1"/>
    <col min="7170" max="7424" width="11.42578125" style="146"/>
    <col min="7425" max="7425" width="69" style="146" customWidth="1"/>
    <col min="7426" max="7680" width="11.42578125" style="146"/>
    <col min="7681" max="7681" width="69" style="146" customWidth="1"/>
    <col min="7682" max="7936" width="11.42578125" style="146"/>
    <col min="7937" max="7937" width="69" style="146" customWidth="1"/>
    <col min="7938" max="8192" width="11.42578125" style="146"/>
    <col min="8193" max="8193" width="69" style="146" customWidth="1"/>
    <col min="8194" max="8448" width="11.42578125" style="146"/>
    <col min="8449" max="8449" width="69" style="146" customWidth="1"/>
    <col min="8450" max="8704" width="11.42578125" style="146"/>
    <col min="8705" max="8705" width="69" style="146" customWidth="1"/>
    <col min="8706" max="8960" width="11.42578125" style="146"/>
    <col min="8961" max="8961" width="69" style="146" customWidth="1"/>
    <col min="8962" max="9216" width="11.42578125" style="146"/>
    <col min="9217" max="9217" width="69" style="146" customWidth="1"/>
    <col min="9218" max="9472" width="11.42578125" style="146"/>
    <col min="9473" max="9473" width="69" style="146" customWidth="1"/>
    <col min="9474" max="9728" width="11.42578125" style="146"/>
    <col min="9729" max="9729" width="69" style="146" customWidth="1"/>
    <col min="9730" max="9984" width="11.42578125" style="146"/>
    <col min="9985" max="9985" width="69" style="146" customWidth="1"/>
    <col min="9986" max="10240" width="11.42578125" style="146"/>
    <col min="10241" max="10241" width="69" style="146" customWidth="1"/>
    <col min="10242" max="10496" width="11.42578125" style="146"/>
    <col min="10497" max="10497" width="69" style="146" customWidth="1"/>
    <col min="10498" max="10752" width="11.42578125" style="146"/>
    <col min="10753" max="10753" width="69" style="146" customWidth="1"/>
    <col min="10754" max="11008" width="11.42578125" style="146"/>
    <col min="11009" max="11009" width="69" style="146" customWidth="1"/>
    <col min="11010" max="11264" width="11.42578125" style="146"/>
    <col min="11265" max="11265" width="69" style="146" customWidth="1"/>
    <col min="11266" max="11520" width="11.42578125" style="146"/>
    <col min="11521" max="11521" width="69" style="146" customWidth="1"/>
    <col min="11522" max="11776" width="11.42578125" style="146"/>
    <col min="11777" max="11777" width="69" style="146" customWidth="1"/>
    <col min="11778" max="12032" width="11.42578125" style="146"/>
    <col min="12033" max="12033" width="69" style="146" customWidth="1"/>
    <col min="12034" max="12288" width="11.42578125" style="146"/>
    <col min="12289" max="12289" width="69" style="146" customWidth="1"/>
    <col min="12290" max="12544" width="11.42578125" style="146"/>
    <col min="12545" max="12545" width="69" style="146" customWidth="1"/>
    <col min="12546" max="12800" width="11.42578125" style="146"/>
    <col min="12801" max="12801" width="69" style="146" customWidth="1"/>
    <col min="12802" max="13056" width="11.42578125" style="146"/>
    <col min="13057" max="13057" width="69" style="146" customWidth="1"/>
    <col min="13058" max="13312" width="11.42578125" style="146"/>
    <col min="13313" max="13313" width="69" style="146" customWidth="1"/>
    <col min="13314" max="13568" width="11.42578125" style="146"/>
    <col min="13569" max="13569" width="69" style="146" customWidth="1"/>
    <col min="13570" max="13824" width="11.42578125" style="146"/>
    <col min="13825" max="13825" width="69" style="146" customWidth="1"/>
    <col min="13826" max="14080" width="11.42578125" style="146"/>
    <col min="14081" max="14081" width="69" style="146" customWidth="1"/>
    <col min="14082" max="14336" width="11.42578125" style="146"/>
    <col min="14337" max="14337" width="69" style="146" customWidth="1"/>
    <col min="14338" max="14592" width="11.42578125" style="146"/>
    <col min="14593" max="14593" width="69" style="146" customWidth="1"/>
    <col min="14594" max="14848" width="11.42578125" style="146"/>
    <col min="14849" max="14849" width="69" style="146" customWidth="1"/>
    <col min="14850" max="15104" width="11.42578125" style="146"/>
    <col min="15105" max="15105" width="69" style="146" customWidth="1"/>
    <col min="15106" max="15360" width="11.42578125" style="146"/>
    <col min="15361" max="15361" width="69" style="146" customWidth="1"/>
    <col min="15362" max="15616" width="11.42578125" style="146"/>
    <col min="15617" max="15617" width="69" style="146" customWidth="1"/>
    <col min="15618" max="15872" width="11.42578125" style="146"/>
    <col min="15873" max="15873" width="69" style="146" customWidth="1"/>
    <col min="15874" max="16128" width="11.42578125" style="146"/>
    <col min="16129" max="16129" width="69" style="146" customWidth="1"/>
    <col min="16130" max="16384" width="11.42578125" style="146"/>
  </cols>
  <sheetData>
    <row r="1" spans="1:1" ht="18.75">
      <c r="A1" s="145" t="s">
        <v>667</v>
      </c>
    </row>
    <row r="2" spans="1:1" ht="90" customHeight="1">
      <c r="A2" s="147" t="s">
        <v>668</v>
      </c>
    </row>
    <row r="3" spans="1:1">
      <c r="A3" s="147"/>
    </row>
    <row r="4" spans="1:1" ht="77.25" customHeight="1">
      <c r="A4" s="147" t="s">
        <v>669</v>
      </c>
    </row>
    <row r="6" spans="1:1" ht="142.5" customHeight="1">
      <c r="A6" s="147" t="s">
        <v>670</v>
      </c>
    </row>
    <row r="7" spans="1:1">
      <c r="A7" s="148"/>
    </row>
    <row r="8" spans="1:1" ht="30">
      <c r="A8" s="147" t="s">
        <v>671</v>
      </c>
    </row>
    <row r="9" spans="1:1">
      <c r="A9" s="148"/>
    </row>
    <row r="10" spans="1:1" ht="45">
      <c r="A10" s="147" t="s">
        <v>672</v>
      </c>
    </row>
    <row r="11" spans="1:1">
      <c r="A11" s="148"/>
    </row>
    <row r="12" spans="1:1" ht="75">
      <c r="A12" s="147" t="s">
        <v>673</v>
      </c>
    </row>
    <row r="14" spans="1:1" ht="18.75">
      <c r="A14" s="145" t="s">
        <v>674</v>
      </c>
    </row>
    <row r="15" spans="1:1" ht="74.099999999999994" customHeight="1">
      <c r="A15" s="147" t="s">
        <v>675</v>
      </c>
    </row>
    <row r="16" spans="1:1">
      <c r="A16" s="147"/>
    </row>
    <row r="17" spans="1:1" ht="75">
      <c r="A17" s="147" t="s">
        <v>676</v>
      </c>
    </row>
    <row r="18" spans="1:1" ht="18.75" customHeight="1"/>
  </sheetData>
  <pageMargins left="0.75" right="0.75" top="1" bottom="1" header="0.5" footer="0.5"/>
  <pageSetup paperSize="0"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sheetPr published="0"/>
  <dimension ref="B1:CW2254"/>
  <sheetViews>
    <sheetView topLeftCell="B1" workbookViewId="0">
      <pane xSplit="5" ySplit="13" topLeftCell="G14" activePane="bottomRight" state="frozen"/>
      <selection activeCell="B1" sqref="B1"/>
      <selection pane="topRight" activeCell="E1" sqref="E1"/>
      <selection pane="bottomLeft" activeCell="B5" sqref="B5"/>
      <selection pane="bottomRight" activeCell="D30" sqref="D30"/>
    </sheetView>
  </sheetViews>
  <sheetFormatPr defaultColWidth="8.85546875" defaultRowHeight="15"/>
  <cols>
    <col min="2" max="2" width="15.28515625" customWidth="1"/>
    <col min="3" max="3" width="42.42578125" customWidth="1"/>
    <col min="4" max="4" width="11.7109375" style="59" customWidth="1"/>
    <col min="5" max="5" width="9.5703125" customWidth="1"/>
    <col min="6" max="6" width="10.5703125" customWidth="1"/>
    <col min="7" max="7" width="13.42578125" style="10" customWidth="1"/>
    <col min="8" max="8" width="9.85546875" style="10" customWidth="1"/>
    <col min="9" max="9" width="11.140625" style="10" customWidth="1"/>
    <col min="10" max="11" width="10.28515625" style="9" customWidth="1"/>
    <col min="12" max="12" width="14" style="9" customWidth="1"/>
    <col min="13" max="13" width="10.28515625" style="9" customWidth="1"/>
    <col min="14" max="14" width="12.28515625" customWidth="1"/>
    <col min="15" max="15" width="13.28515625" customWidth="1"/>
    <col min="19" max="20" width="8.85546875" style="18"/>
  </cols>
  <sheetData>
    <row r="1" spans="2:101" ht="28.5" customHeight="1" thickBot="1">
      <c r="C1" t="s">
        <v>662</v>
      </c>
      <c r="M1" s="33"/>
    </row>
    <row r="2" spans="2:101" ht="26.1" customHeight="1">
      <c r="C2" s="21" t="s">
        <v>441</v>
      </c>
      <c r="D2" s="22">
        <v>128</v>
      </c>
      <c r="E2" s="25"/>
      <c r="F2" s="25"/>
      <c r="G2" s="34" t="s">
        <v>124</v>
      </c>
      <c r="H2" s="30" t="s">
        <v>377</v>
      </c>
      <c r="M2" s="56" t="s">
        <v>457</v>
      </c>
      <c r="N2" s="18" t="s">
        <v>458</v>
      </c>
    </row>
    <row r="3" spans="2:101" ht="26.1" customHeight="1">
      <c r="C3" s="28" t="s">
        <v>445</v>
      </c>
      <c r="D3" s="31">
        <v>0.18</v>
      </c>
      <c r="E3" s="139"/>
      <c r="F3" s="25"/>
      <c r="H3" s="30" t="s">
        <v>378</v>
      </c>
      <c r="M3" s="56" t="s">
        <v>466</v>
      </c>
      <c r="N3" s="18" t="s">
        <v>459</v>
      </c>
    </row>
    <row r="4" spans="2:101" ht="23.1" customHeight="1">
      <c r="C4" s="23" t="s">
        <v>182</v>
      </c>
      <c r="D4" s="24" t="s">
        <v>664</v>
      </c>
      <c r="E4" s="25"/>
      <c r="F4" s="25"/>
      <c r="H4" s="30" t="s">
        <v>381</v>
      </c>
      <c r="M4" s="56" t="s">
        <v>389</v>
      </c>
      <c r="N4" s="18" t="s">
        <v>460</v>
      </c>
      <c r="O4" s="13"/>
      <c r="P4" s="5" t="s">
        <v>10</v>
      </c>
      <c r="Q4" s="5" t="s">
        <v>368</v>
      </c>
      <c r="R4" s="6" t="s">
        <v>369</v>
      </c>
    </row>
    <row r="5" spans="2:101" ht="30" customHeight="1">
      <c r="C5" s="32" t="s">
        <v>125</v>
      </c>
      <c r="D5" s="24" t="s">
        <v>665</v>
      </c>
      <c r="E5" s="25"/>
      <c r="F5" s="25"/>
      <c r="H5" s="30" t="s">
        <v>276</v>
      </c>
      <c r="M5" s="56" t="s">
        <v>184</v>
      </c>
      <c r="N5" s="18"/>
      <c r="O5" s="14" t="s">
        <v>370</v>
      </c>
      <c r="P5" s="15">
        <v>4</v>
      </c>
      <c r="Q5" s="15">
        <v>4</v>
      </c>
      <c r="R5" s="16">
        <v>9</v>
      </c>
    </row>
    <row r="6" spans="2:101" ht="23.1" customHeight="1" thickBot="1">
      <c r="C6" s="136" t="s">
        <v>444</v>
      </c>
      <c r="D6" s="35">
        <f>IF(ActivityLev="S",1.2,IF(ActivityLev="L",1.375,IF(ActivityLev="M",1.55,IF(ActivityLev="V",1.725,IF(ActivityLev="E",1.9,1)))))*IF(D5="Maintain",370+9.79759519*Weight*(1-D3),IF(D5="Lose",(370+9.79759519*Weight*(1-D3))*(1-0.15),IF(D5="Gain",(370+9.79759519*Weight*(1-D3))*(1+0.15),"")))</f>
        <v>1842.3334913301119</v>
      </c>
      <c r="E6" s="89"/>
      <c r="F6" s="25"/>
      <c r="H6" s="30" t="s">
        <v>471</v>
      </c>
      <c r="M6" s="57" t="s">
        <v>431</v>
      </c>
      <c r="N6" s="18"/>
    </row>
    <row r="7" spans="2:101" ht="23.1" customHeight="1">
      <c r="C7" s="135"/>
      <c r="D7" s="89"/>
      <c r="E7" s="89"/>
      <c r="F7" s="25"/>
      <c r="H7" s="30"/>
      <c r="M7" s="57"/>
      <c r="N7" s="18"/>
    </row>
    <row r="8" spans="2:101" ht="23.1" customHeight="1" thickBot="1">
      <c r="C8" t="s">
        <v>663</v>
      </c>
      <c r="D8" s="138" t="s">
        <v>366</v>
      </c>
      <c r="E8" s="138" t="s">
        <v>658</v>
      </c>
      <c r="F8" s="138" t="s">
        <v>659</v>
      </c>
      <c r="H8" s="30"/>
      <c r="M8" s="57"/>
      <c r="N8" s="18"/>
    </row>
    <row r="9" spans="2:101" ht="23.1" customHeight="1">
      <c r="C9" s="21" t="s">
        <v>660</v>
      </c>
      <c r="D9" s="24">
        <v>15</v>
      </c>
      <c r="E9" s="24">
        <v>70</v>
      </c>
      <c r="F9" s="24">
        <v>15</v>
      </c>
      <c r="H9" s="30"/>
      <c r="M9" s="57"/>
      <c r="N9" s="18"/>
    </row>
    <row r="10" spans="2:101" ht="23.1" customHeight="1" thickBot="1">
      <c r="C10" s="136" t="s">
        <v>661</v>
      </c>
      <c r="D10" s="140">
        <f>$D6*D9/400</f>
        <v>69.087505924879196</v>
      </c>
      <c r="E10" s="141">
        <f>$D6*E9/400</f>
        <v>322.40836098276958</v>
      </c>
      <c r="F10" s="141">
        <f>$D6*F9/900</f>
        <v>30.705558188835198</v>
      </c>
      <c r="H10" s="30"/>
      <c r="M10" s="57"/>
      <c r="N10" s="18"/>
    </row>
    <row r="11" spans="2:101" ht="23.1" customHeight="1">
      <c r="C11" s="135"/>
      <c r="D11" s="89"/>
      <c r="E11" s="89"/>
      <c r="F11" s="25"/>
      <c r="H11" s="30"/>
      <c r="M11" s="57"/>
      <c r="N11" s="18"/>
    </row>
    <row r="12" spans="2:101" ht="23.1" customHeight="1" thickBot="1">
      <c r="C12" s="137"/>
      <c r="D12" s="25"/>
      <c r="E12" s="25"/>
      <c r="F12" s="25"/>
      <c r="M12" s="58"/>
      <c r="N12" s="18"/>
    </row>
    <row r="13" spans="2:101" s="7" customFormat="1" ht="54.75" customHeight="1" thickBot="1">
      <c r="C13" s="29" t="s">
        <v>504</v>
      </c>
      <c r="D13" s="69" t="s">
        <v>110</v>
      </c>
      <c r="E13" s="90" t="s">
        <v>216</v>
      </c>
      <c r="F13" s="70" t="s">
        <v>111</v>
      </c>
      <c r="G13" s="20" t="s">
        <v>512</v>
      </c>
      <c r="H13" s="20" t="s">
        <v>274</v>
      </c>
      <c r="I13" s="20" t="s">
        <v>178</v>
      </c>
      <c r="J13" s="20" t="s">
        <v>275</v>
      </c>
      <c r="K13" s="20" t="s">
        <v>382</v>
      </c>
      <c r="L13" s="20" t="s">
        <v>176</v>
      </c>
      <c r="M13" s="20" t="s">
        <v>383</v>
      </c>
      <c r="N13" s="20" t="s">
        <v>177</v>
      </c>
      <c r="O13"/>
      <c r="P13"/>
      <c r="Q13"/>
      <c r="R13"/>
      <c r="S13" s="55"/>
      <c r="T13" s="55"/>
    </row>
    <row r="14" spans="2:101" ht="18.75">
      <c r="B14" s="26" t="s">
        <v>204</v>
      </c>
      <c r="C14" s="17" t="s">
        <v>301</v>
      </c>
      <c r="D14" s="102">
        <v>2</v>
      </c>
      <c r="E14" s="159"/>
      <c r="F14" s="19" t="str">
        <f t="shared" ref="F14:F25" si="0">VLOOKUP(C14,Ingredients,3,FALSE)</f>
        <v>fruit</v>
      </c>
      <c r="G14" s="62">
        <f t="shared" ref="G14:G22" si="1">IF($C14="",0,$D14*VLOOKUP($C14,Ingredients,4,FALSE))</f>
        <v>242</v>
      </c>
      <c r="H14" s="63">
        <f t="shared" ref="H14:H22" si="2">IF($C14="",0,$D14*VLOOKUP($C14,Ingredients,5,FALSE))</f>
        <v>2</v>
      </c>
      <c r="I14" s="63">
        <f t="shared" ref="I14:I22" si="3">IF($C14="",0,$D14*VLOOKUP($C14,Ingredients,6,FALSE))</f>
        <v>62</v>
      </c>
      <c r="J14" s="63">
        <f t="shared" ref="J14:J22" si="4">IF($C14="",0,$D14*VLOOKUP($C14,Ingredients,7,FALSE))</f>
        <v>0</v>
      </c>
      <c r="K14" s="63">
        <f t="shared" ref="K14:K22" si="5">IF($C14="",0,$D14*VLOOKUP($C14,Ingredients,8,FALSE))</f>
        <v>0</v>
      </c>
      <c r="L14" s="63">
        <f t="shared" ref="L14:L22" si="6">IF($C14="",0,$D14*VLOOKUP($C14,Ingredients,9,FALSE))</f>
        <v>0</v>
      </c>
      <c r="M14" s="63">
        <f t="shared" ref="M14:M22" si="7">IF($C14="",0,$D14*VLOOKUP($C14,Ingredients,10,FALSE))</f>
        <v>0</v>
      </c>
      <c r="N14" s="63">
        <f t="shared" ref="N14:N22" si="8">IF($C14="",0,$D14*VLOOKUP($C14,Ingredients,11,FALSE))</f>
        <v>0</v>
      </c>
      <c r="R14" s="71"/>
      <c r="S14" s="18" t="str">
        <f t="shared" ref="S14:S96" si="9">IF(T14=0,"",T14)</f>
        <v>Almonds</v>
      </c>
      <c r="T14" s="18" t="str">
        <f>Ingredients!A5</f>
        <v>Almonds</v>
      </c>
      <c r="U14" s="71"/>
      <c r="V14" s="71"/>
    </row>
    <row r="15" spans="2:101">
      <c r="B15" s="59" t="s">
        <v>51</v>
      </c>
      <c r="C15" s="17" t="s">
        <v>541</v>
      </c>
      <c r="D15" s="102">
        <v>0.5</v>
      </c>
      <c r="E15" s="160"/>
      <c r="F15" s="19" t="str">
        <f t="shared" si="0"/>
        <v>packet</v>
      </c>
      <c r="G15" s="62">
        <f t="shared" si="1"/>
        <v>45</v>
      </c>
      <c r="H15" s="63">
        <f t="shared" si="2"/>
        <v>7.5</v>
      </c>
      <c r="I15" s="63">
        <f t="shared" si="3"/>
        <v>2</v>
      </c>
      <c r="J15" s="63">
        <f t="shared" si="4"/>
        <v>0</v>
      </c>
      <c r="K15" s="63">
        <f t="shared" si="5"/>
        <v>0</v>
      </c>
      <c r="L15" s="63">
        <f t="shared" si="6"/>
        <v>0</v>
      </c>
      <c r="M15" s="63">
        <f t="shared" si="7"/>
        <v>0</v>
      </c>
      <c r="N15" s="63">
        <f t="shared" si="8"/>
        <v>0</v>
      </c>
      <c r="R15" s="71"/>
      <c r="S15" s="18" t="str">
        <f t="shared" si="9"/>
        <v>Annie's Lite Italian dressing</v>
      </c>
      <c r="T15" s="18" t="str">
        <f>Ingredients!A6</f>
        <v>Annie's Lite Italian dressing</v>
      </c>
      <c r="U15" s="71"/>
      <c r="V15" s="71"/>
      <c r="CS15" t="s">
        <v>497</v>
      </c>
      <c r="CT15" t="s">
        <v>386</v>
      </c>
    </row>
    <row r="16" spans="2:101">
      <c r="B16" s="59"/>
      <c r="C16" s="17" t="s">
        <v>119</v>
      </c>
      <c r="D16" s="102">
        <v>1</v>
      </c>
      <c r="E16" s="160"/>
      <c r="F16" s="19" t="str">
        <f t="shared" si="0"/>
        <v>date</v>
      </c>
      <c r="G16" s="62">
        <f t="shared" si="1"/>
        <v>66</v>
      </c>
      <c r="H16" s="63">
        <f t="shared" si="2"/>
        <v>0</v>
      </c>
      <c r="I16" s="63">
        <f t="shared" si="3"/>
        <v>18</v>
      </c>
      <c r="J16" s="63">
        <f t="shared" si="4"/>
        <v>0</v>
      </c>
      <c r="K16" s="63">
        <f t="shared" si="5"/>
        <v>2</v>
      </c>
      <c r="L16" s="63">
        <f t="shared" si="6"/>
        <v>0</v>
      </c>
      <c r="M16" s="63">
        <f t="shared" si="7"/>
        <v>16</v>
      </c>
      <c r="N16" s="63">
        <f t="shared" si="8"/>
        <v>0</v>
      </c>
      <c r="R16" s="71"/>
      <c r="S16" s="18" t="str">
        <f t="shared" si="9"/>
        <v>Apple</v>
      </c>
      <c r="T16" s="18" t="str">
        <f>Ingredients!A7</f>
        <v>Apple</v>
      </c>
      <c r="U16" s="71"/>
      <c r="V16" s="71"/>
      <c r="CS16">
        <f>118*0.21</f>
        <v>24.779999999999998</v>
      </c>
      <c r="CT16">
        <f>(118-CS16)*0.45359237</f>
        <v>42.283880731400004</v>
      </c>
      <c r="CV16">
        <f>175*0.07</f>
        <v>12.250000000000002</v>
      </c>
      <c r="CW16">
        <f>(175-CV16)*0.45359237</f>
        <v>73.822158217500004</v>
      </c>
    </row>
    <row r="17" spans="2:101">
      <c r="B17" s="59"/>
      <c r="C17" s="17" t="s">
        <v>543</v>
      </c>
      <c r="D17" s="102">
        <v>1</v>
      </c>
      <c r="E17" s="160"/>
      <c r="F17" s="19" t="str">
        <f t="shared" si="0"/>
        <v>Tbsp</v>
      </c>
      <c r="G17" s="62">
        <f t="shared" si="1"/>
        <v>20</v>
      </c>
      <c r="H17" s="63">
        <f t="shared" si="2"/>
        <v>1</v>
      </c>
      <c r="I17" s="63">
        <f t="shared" si="3"/>
        <v>2</v>
      </c>
      <c r="J17" s="63">
        <f t="shared" si="4"/>
        <v>1</v>
      </c>
      <c r="K17" s="63">
        <f t="shared" si="5"/>
        <v>0</v>
      </c>
      <c r="L17" s="63">
        <f t="shared" si="6"/>
        <v>0</v>
      </c>
      <c r="M17" s="63">
        <f t="shared" si="7"/>
        <v>0</v>
      </c>
      <c r="N17" s="63">
        <f t="shared" si="8"/>
        <v>0</v>
      </c>
      <c r="R17" s="71"/>
      <c r="S17" s="18" t="str">
        <f t="shared" si="9"/>
        <v>Autumn Sweet Potato Smoothie</v>
      </c>
      <c r="T17" s="18" t="str">
        <f>Ingredients!A8</f>
        <v>Autumn Sweet Potato Smoothie</v>
      </c>
      <c r="U17" s="71"/>
      <c r="V17" s="71"/>
    </row>
    <row r="18" spans="2:101">
      <c r="C18" s="17"/>
      <c r="D18" s="102"/>
      <c r="E18" s="160"/>
      <c r="F18" s="19" t="e">
        <f t="shared" si="0"/>
        <v>#N/A</v>
      </c>
      <c r="G18" s="62">
        <f t="shared" si="1"/>
        <v>0</v>
      </c>
      <c r="H18" s="63">
        <f t="shared" si="2"/>
        <v>0</v>
      </c>
      <c r="I18" s="63">
        <f t="shared" si="3"/>
        <v>0</v>
      </c>
      <c r="J18" s="63">
        <f t="shared" si="4"/>
        <v>0</v>
      </c>
      <c r="K18" s="63">
        <f t="shared" si="5"/>
        <v>0</v>
      </c>
      <c r="L18" s="63">
        <f t="shared" si="6"/>
        <v>0</v>
      </c>
      <c r="M18" s="63">
        <f t="shared" si="7"/>
        <v>0</v>
      </c>
      <c r="N18" s="63">
        <f t="shared" si="8"/>
        <v>0</v>
      </c>
      <c r="R18" s="71"/>
      <c r="S18" s="18" t="str">
        <f t="shared" si="9"/>
        <v>avocado</v>
      </c>
      <c r="T18" s="18" t="str">
        <f>Ingredients!A9</f>
        <v>avocado</v>
      </c>
      <c r="U18" s="71"/>
      <c r="V18" s="71"/>
      <c r="CR18" t="s">
        <v>387</v>
      </c>
      <c r="CS18">
        <f>370+21.6*CT16</f>
        <v>1283.3318237982403</v>
      </c>
      <c r="CW18">
        <f>370+21.6*CW16</f>
        <v>1964.5586174980001</v>
      </c>
    </row>
    <row r="19" spans="2:101">
      <c r="C19" s="17"/>
      <c r="D19" s="102"/>
      <c r="E19" s="160"/>
      <c r="F19" s="19" t="e">
        <f t="shared" si="0"/>
        <v>#N/A</v>
      </c>
      <c r="G19" s="62">
        <f t="shared" si="1"/>
        <v>0</v>
      </c>
      <c r="H19" s="63">
        <f t="shared" si="2"/>
        <v>0</v>
      </c>
      <c r="I19" s="63">
        <f t="shared" si="3"/>
        <v>0</v>
      </c>
      <c r="J19" s="63">
        <f t="shared" si="4"/>
        <v>0</v>
      </c>
      <c r="K19" s="63">
        <f t="shared" si="5"/>
        <v>0</v>
      </c>
      <c r="L19" s="63">
        <f t="shared" si="6"/>
        <v>0</v>
      </c>
      <c r="M19" s="63">
        <f t="shared" si="7"/>
        <v>0</v>
      </c>
      <c r="N19" s="63">
        <f t="shared" si="8"/>
        <v>0</v>
      </c>
      <c r="O19" s="1"/>
      <c r="P19" s="1"/>
      <c r="Q19" s="1"/>
      <c r="R19" s="72"/>
      <c r="S19" s="18" t="str">
        <f t="shared" si="9"/>
        <v>banana</v>
      </c>
      <c r="T19" s="18" t="str">
        <f>Ingredients!A10</f>
        <v>banana</v>
      </c>
      <c r="U19" s="71"/>
      <c r="V19" s="71"/>
      <c r="CS19">
        <f>CS18*1.725</f>
        <v>2213.7473960519646</v>
      </c>
      <c r="CW19">
        <f>CW18*1.9</f>
        <v>3732.6613732462001</v>
      </c>
    </row>
    <row r="20" spans="2:101" hidden="1">
      <c r="C20" s="17"/>
      <c r="D20" s="102"/>
      <c r="E20" s="160"/>
      <c r="F20" s="19" t="e">
        <f t="shared" si="0"/>
        <v>#N/A</v>
      </c>
      <c r="G20" s="62">
        <f t="shared" si="1"/>
        <v>0</v>
      </c>
      <c r="H20" s="63">
        <f t="shared" si="2"/>
        <v>0</v>
      </c>
      <c r="I20" s="63">
        <f t="shared" si="3"/>
        <v>0</v>
      </c>
      <c r="J20" s="63">
        <f t="shared" si="4"/>
        <v>0</v>
      </c>
      <c r="K20" s="63">
        <f t="shared" si="5"/>
        <v>0</v>
      </c>
      <c r="L20" s="63">
        <f t="shared" si="6"/>
        <v>0</v>
      </c>
      <c r="M20" s="63">
        <f t="shared" si="7"/>
        <v>0</v>
      </c>
      <c r="N20" s="63">
        <f t="shared" si="8"/>
        <v>0</v>
      </c>
      <c r="R20" s="71"/>
      <c r="S20" s="18" t="str">
        <f t="shared" si="9"/>
        <v>beet</v>
      </c>
      <c r="T20" s="18" t="str">
        <f>Ingredients!A11</f>
        <v>beet</v>
      </c>
      <c r="U20" s="71"/>
      <c r="V20" s="71"/>
      <c r="CW20">
        <f>CW19*0.2</f>
        <v>746.53227464924009</v>
      </c>
    </row>
    <row r="21" spans="2:101" hidden="1">
      <c r="C21" s="17"/>
      <c r="D21" s="102"/>
      <c r="E21" s="160"/>
      <c r="F21" s="19" t="e">
        <f t="shared" si="0"/>
        <v>#N/A</v>
      </c>
      <c r="G21" s="62">
        <f t="shared" si="1"/>
        <v>0</v>
      </c>
      <c r="H21" s="63">
        <f t="shared" si="2"/>
        <v>0</v>
      </c>
      <c r="I21" s="63">
        <f t="shared" si="3"/>
        <v>0</v>
      </c>
      <c r="J21" s="63">
        <f t="shared" si="4"/>
        <v>0</v>
      </c>
      <c r="K21" s="63">
        <f t="shared" si="5"/>
        <v>0</v>
      </c>
      <c r="L21" s="63">
        <f t="shared" si="6"/>
        <v>0</v>
      </c>
      <c r="M21" s="63">
        <f t="shared" si="7"/>
        <v>0</v>
      </c>
      <c r="N21" s="63">
        <f t="shared" si="8"/>
        <v>0</v>
      </c>
      <c r="R21" s="71"/>
      <c r="S21" s="18" t="str">
        <f t="shared" si="9"/>
        <v>bell peppers</v>
      </c>
      <c r="T21" s="18" t="str">
        <f>Ingredients!A12</f>
        <v>bell peppers</v>
      </c>
      <c r="U21" s="71"/>
      <c r="V21" s="71"/>
    </row>
    <row r="22" spans="2:101" hidden="1">
      <c r="C22" s="17"/>
      <c r="D22" s="102"/>
      <c r="E22" s="160"/>
      <c r="F22" s="19" t="e">
        <f t="shared" si="0"/>
        <v>#N/A</v>
      </c>
      <c r="G22" s="62">
        <f t="shared" si="1"/>
        <v>0</v>
      </c>
      <c r="H22" s="63">
        <f t="shared" si="2"/>
        <v>0</v>
      </c>
      <c r="I22" s="63">
        <f t="shared" si="3"/>
        <v>0</v>
      </c>
      <c r="J22" s="63">
        <f t="shared" si="4"/>
        <v>0</v>
      </c>
      <c r="K22" s="63">
        <f t="shared" si="5"/>
        <v>0</v>
      </c>
      <c r="L22" s="63">
        <f t="shared" si="6"/>
        <v>0</v>
      </c>
      <c r="M22" s="63">
        <f t="shared" si="7"/>
        <v>0</v>
      </c>
      <c r="N22" s="63">
        <f t="shared" si="8"/>
        <v>0</v>
      </c>
      <c r="R22" s="71"/>
      <c r="S22" s="18" t="str">
        <f t="shared" si="9"/>
        <v>Black beans</v>
      </c>
      <c r="T22" s="18" t="str">
        <f>Ingredients!A13</f>
        <v>Black beans</v>
      </c>
      <c r="U22" s="71"/>
      <c r="V22" s="71"/>
    </row>
    <row r="23" spans="2:101" hidden="1">
      <c r="C23" s="17"/>
      <c r="D23" s="102"/>
      <c r="E23" s="160"/>
      <c r="F23" s="19" t="e">
        <f t="shared" si="0"/>
        <v>#N/A</v>
      </c>
      <c r="G23" s="62"/>
      <c r="H23" s="63"/>
      <c r="I23" s="63"/>
      <c r="J23" s="63"/>
      <c r="K23" s="63"/>
      <c r="L23" s="63"/>
      <c r="M23" s="63"/>
      <c r="N23" s="63"/>
      <c r="R23" s="71"/>
      <c r="S23" s="18" t="str">
        <f t="shared" si="9"/>
        <v>black pepper</v>
      </c>
      <c r="T23" s="18" t="str">
        <f>Ingredients!A14</f>
        <v>black pepper</v>
      </c>
      <c r="U23" s="71"/>
      <c r="V23" s="71"/>
    </row>
    <row r="24" spans="2:101" hidden="1">
      <c r="C24" s="17"/>
      <c r="D24" s="102"/>
      <c r="E24" s="160"/>
      <c r="F24" s="19" t="e">
        <f t="shared" si="0"/>
        <v>#N/A</v>
      </c>
      <c r="G24" s="62">
        <f>IF($C24="",0,$D24*VLOOKUP($C24,Ingredients,4,FALSE))</f>
        <v>0</v>
      </c>
      <c r="H24" s="63">
        <f>IF($C24="",0,$D24*VLOOKUP($C24,Ingredients,5,FALSE))</f>
        <v>0</v>
      </c>
      <c r="I24" s="63">
        <f>IF($C24="",0,$D24*VLOOKUP($C24,Ingredients,6,FALSE))</f>
        <v>0</v>
      </c>
      <c r="J24" s="63">
        <f>IF($C24="",0,$D24*VLOOKUP($C24,Ingredients,7,FALSE))</f>
        <v>0</v>
      </c>
      <c r="K24" s="63">
        <f>IF($C24="",0,$D24*VLOOKUP($C24,Ingredients,8,FALSE))</f>
        <v>0</v>
      </c>
      <c r="L24" s="63">
        <f>IF($C24="",0,$D24*VLOOKUP($C24,Ingredients,9,FALSE))</f>
        <v>0</v>
      </c>
      <c r="M24" s="63">
        <f>IF($C24="",0,$D24*VLOOKUP($C24,Ingredients,10,FALSE))</f>
        <v>0</v>
      </c>
      <c r="N24" s="63">
        <f>IF($C24="",0,$D24*VLOOKUP($C24,Ingredients,11,FALSE))</f>
        <v>0</v>
      </c>
      <c r="R24" s="71"/>
      <c r="S24" s="18" t="str">
        <f t="shared" si="9"/>
        <v>Blueberries</v>
      </c>
      <c r="T24" s="18" t="str">
        <f>Ingredients!A15</f>
        <v>Blueberries</v>
      </c>
      <c r="U24" s="71"/>
      <c r="V24" s="71"/>
    </row>
    <row r="25" spans="2:101" hidden="1">
      <c r="C25" s="17"/>
      <c r="D25" s="102"/>
      <c r="E25" s="160"/>
      <c r="F25" s="19" t="e">
        <f t="shared" si="0"/>
        <v>#N/A</v>
      </c>
      <c r="G25" s="62">
        <f>IF($C25="",0,$D25*VLOOKUP($C25,Ingredients,4,FALSE))</f>
        <v>0</v>
      </c>
      <c r="H25" s="63">
        <f>IF($C25="",0,$D25*VLOOKUP($C25,Ingredients,5,FALSE))</f>
        <v>0</v>
      </c>
      <c r="I25" s="63">
        <f>IF($C25="",0,$D25*VLOOKUP($C25,Ingredients,6,FALSE))</f>
        <v>0</v>
      </c>
      <c r="J25" s="63">
        <f>IF($C25="",0,$D25*VLOOKUP($C25,Ingredients,7,FALSE))</f>
        <v>0</v>
      </c>
      <c r="K25" s="63">
        <f>IF($C25="",0,$D25*VLOOKUP($C25,Ingredients,8,FALSE))</f>
        <v>0</v>
      </c>
      <c r="L25" s="63">
        <f>IF($C25="",0,$D25*VLOOKUP($C25,Ingredients,9,FALSE))</f>
        <v>0</v>
      </c>
      <c r="M25" s="63">
        <f>IF($C25="",0,$D25*VLOOKUP($C25,Ingredients,10,FALSE))</f>
        <v>0</v>
      </c>
      <c r="N25" s="63">
        <f>IF($C25="",0,$D25*VLOOKUP($C25,Ingredients,11,FALSE))</f>
        <v>0</v>
      </c>
      <c r="R25" s="71"/>
      <c r="S25" s="18" t="str">
        <f t="shared" si="9"/>
        <v>broccoli</v>
      </c>
      <c r="T25" s="18" t="str">
        <f>Ingredients!A16</f>
        <v>broccoli</v>
      </c>
      <c r="U25" s="71"/>
      <c r="V25" s="71"/>
    </row>
    <row r="26" spans="2:101" ht="18.75">
      <c r="C26" s="36" t="s">
        <v>210</v>
      </c>
      <c r="D26" s="103"/>
      <c r="E26" s="91"/>
      <c r="F26" s="37"/>
      <c r="G26" s="64">
        <f t="shared" ref="G26:N26" si="10">SUM(G14:G20)</f>
        <v>373</v>
      </c>
      <c r="H26" s="65">
        <f t="shared" si="10"/>
        <v>10.5</v>
      </c>
      <c r="I26" s="65">
        <f>SUM(I14:I20)</f>
        <v>84</v>
      </c>
      <c r="J26" s="65">
        <f t="shared" si="10"/>
        <v>1</v>
      </c>
      <c r="K26" s="65">
        <f t="shared" si="10"/>
        <v>2</v>
      </c>
      <c r="L26" s="65">
        <f t="shared" si="10"/>
        <v>0</v>
      </c>
      <c r="M26" s="65">
        <f t="shared" si="10"/>
        <v>16</v>
      </c>
      <c r="N26" s="65">
        <f t="shared" si="10"/>
        <v>0</v>
      </c>
      <c r="R26" s="71"/>
      <c r="S26" s="18" t="str">
        <f t="shared" si="9"/>
        <v>Broccoli Cream Soup</v>
      </c>
      <c r="T26" s="18" t="str">
        <f>Ingredients!A17</f>
        <v>Broccoli Cream Soup</v>
      </c>
      <c r="U26" s="71"/>
      <c r="V26" s="71"/>
      <c r="CW26">
        <f>CW19+CW20</f>
        <v>4479.1936478954403</v>
      </c>
    </row>
    <row r="27" spans="2:101" ht="13.5" customHeight="1">
      <c r="C27" s="38" t="s">
        <v>296</v>
      </c>
      <c r="D27" s="104"/>
      <c r="E27" s="92"/>
      <c r="F27" s="39"/>
      <c r="G27" s="40"/>
      <c r="H27" s="41">
        <f>IF(ISERROR(H26*P5/G26),0,H26*P5/G26)</f>
        <v>0.1126005361930295</v>
      </c>
      <c r="I27" s="41">
        <f>IF(ISERROR(I26*Q5/G26),0,I26*Q5/G26)</f>
        <v>0.90080428954423597</v>
      </c>
      <c r="J27" s="41">
        <f>IF(ISERROR(J26*R5/G26),0,J26*R5/G26)</f>
        <v>2.4128686327077747E-2</v>
      </c>
      <c r="K27" s="41"/>
      <c r="L27" s="41"/>
      <c r="M27" s="41"/>
      <c r="N27" s="41"/>
      <c r="R27" s="71"/>
      <c r="S27" s="18" t="str">
        <f t="shared" si="9"/>
        <v>Brown rice</v>
      </c>
      <c r="T27" s="18" t="str">
        <f>Ingredients!A18</f>
        <v>Brown rice</v>
      </c>
      <c r="U27" s="71"/>
      <c r="V27" s="71"/>
    </row>
    <row r="28" spans="2:101" ht="18.75">
      <c r="B28" s="26" t="s">
        <v>205</v>
      </c>
      <c r="C28" s="98"/>
      <c r="D28" s="102"/>
      <c r="E28" s="161"/>
      <c r="F28" s="19" t="e">
        <f>VLOOKUP(C28,Ingredients,3,FALSE)</f>
        <v>#N/A</v>
      </c>
      <c r="G28" s="62">
        <f>IF($C28="",0,$D28*VLOOKUP($C28,Ingredients,4,FALSE))</f>
        <v>0</v>
      </c>
      <c r="H28" s="63">
        <f>IF($C28="",0,$D28*VLOOKUP($C28,Ingredients,5,FALSE))</f>
        <v>0</v>
      </c>
      <c r="I28" s="63">
        <f>IF($C28="",0,$D28*VLOOKUP($C28,Ingredients,6,FALSE))</f>
        <v>0</v>
      </c>
      <c r="J28" s="63">
        <f>IF($C28="",0,$D28*VLOOKUP($C28,Ingredients,7,FALSE))</f>
        <v>0</v>
      </c>
      <c r="K28" s="63">
        <f>IF($C28="",0,$D28*VLOOKUP($C28,Ingredients,8,FALSE))</f>
        <v>0</v>
      </c>
      <c r="L28" s="63">
        <f>IF($C28="",0,$D28*VLOOKUP($C28,Ingredients,9,FALSE))</f>
        <v>0</v>
      </c>
      <c r="M28" s="63">
        <f>IF($C28="",0,$D28*VLOOKUP($C28,Ingredients,10,FALSE))</f>
        <v>0</v>
      </c>
      <c r="N28" s="63">
        <f>IF($C28="",0,$D28*VLOOKUP($C28,Ingredients,11,FALSE))</f>
        <v>0</v>
      </c>
      <c r="R28" s="71"/>
      <c r="S28" s="18" t="str">
        <f t="shared" si="9"/>
        <v>butternut squash</v>
      </c>
      <c r="T28" s="18" t="str">
        <f>Ingredients!A19</f>
        <v>butternut squash</v>
      </c>
      <c r="U28" s="71"/>
      <c r="V28" s="71"/>
    </row>
    <row r="29" spans="2:101">
      <c r="B29" s="59" t="s">
        <v>52</v>
      </c>
      <c r="C29" s="17"/>
      <c r="D29" s="102"/>
      <c r="E29" s="161"/>
      <c r="F29" s="19" t="e">
        <f>VLOOKUP(C29,Ingredients,3,FALSE)</f>
        <v>#N/A</v>
      </c>
      <c r="G29" s="62">
        <f>IF($C29="",0,$D29*VLOOKUP($C29,Ingredients,4,FALSE))</f>
        <v>0</v>
      </c>
      <c r="H29" s="63">
        <f>IF($C29="",0,$D29*VLOOKUP($C29,Ingredients,5,FALSE))</f>
        <v>0</v>
      </c>
      <c r="I29" s="63">
        <f>IF($C29="",0,$D29*VLOOKUP($C29,Ingredients,6,FALSE))</f>
        <v>0</v>
      </c>
      <c r="J29" s="63">
        <f>IF($C29="",0,$D29*VLOOKUP($C29,Ingredients,7,FALSE))</f>
        <v>0</v>
      </c>
      <c r="K29" s="63">
        <f>IF($C29="",0,$D29*VLOOKUP($C29,Ingredients,8,FALSE))</f>
        <v>0</v>
      </c>
      <c r="L29" s="63">
        <f>IF($C29="",0,$D29*VLOOKUP($C29,Ingredients,9,FALSE))</f>
        <v>0</v>
      </c>
      <c r="M29" s="63">
        <f>IF($C29="",0,$D29*VLOOKUP($C29,Ingredients,10,FALSE))</f>
        <v>0</v>
      </c>
      <c r="N29" s="63">
        <f>IF($C29="",0,$D29*VLOOKUP($C29,Ingredients,11,FALSE))</f>
        <v>0</v>
      </c>
      <c r="R29" s="71"/>
      <c r="S29" s="18" t="str">
        <f t="shared" si="9"/>
        <v>cabbage</v>
      </c>
      <c r="T29" s="18" t="str">
        <f>Ingredients!A20</f>
        <v>cabbage</v>
      </c>
      <c r="U29" s="71"/>
      <c r="V29" s="71"/>
    </row>
    <row r="30" spans="2:101">
      <c r="C30" s="17" t="s">
        <v>21</v>
      </c>
      <c r="D30" s="102">
        <v>1</v>
      </c>
      <c r="E30" s="161"/>
      <c r="F30" s="19" t="str">
        <f t="shared" ref="F30:F37" si="11">VLOOKUP(C30,Ingredients,3,FALSE)</f>
        <v>apple</v>
      </c>
      <c r="G30" s="62">
        <f t="shared" ref="G30:G37" si="12">IF($C30="",0,$D30*VLOOKUP($C30,Ingredients,4,FALSE))</f>
        <v>95</v>
      </c>
      <c r="H30" s="63">
        <f t="shared" ref="H30:H37" si="13">IF($C30="",0,$D30*VLOOKUP($C30,Ingredients,5,FALSE))</f>
        <v>0</v>
      </c>
      <c r="I30" s="63">
        <f t="shared" ref="I30:I37" si="14">IF($C30="",0,$D30*VLOOKUP($C30,Ingredients,6,FALSE))</f>
        <v>25</v>
      </c>
      <c r="J30" s="63">
        <f t="shared" ref="J30:J37" si="15">IF($C30="",0,$D30*VLOOKUP($C30,Ingredients,7,FALSE))</f>
        <v>0</v>
      </c>
      <c r="K30" s="63">
        <f t="shared" ref="K30:K37" si="16">IF($C30="",0,$D30*VLOOKUP($C30,Ingredients,8,FALSE))</f>
        <v>3</v>
      </c>
      <c r="L30" s="63">
        <f t="shared" ref="L30:L37" si="17">IF($C30="",0,$D30*VLOOKUP($C30,Ingredients,9,FALSE))</f>
        <v>1</v>
      </c>
      <c r="M30" s="63">
        <f t="shared" ref="M30:M37" si="18">IF($C30="",0,$D30*VLOOKUP($C30,Ingredients,10,FALSE))</f>
        <v>13</v>
      </c>
      <c r="N30" s="63">
        <f t="shared" ref="N30:N37" si="19">IF($C30="",0,$D30*VLOOKUP($C30,Ingredients,11,FALSE))</f>
        <v>0</v>
      </c>
      <c r="R30" s="71"/>
      <c r="S30" s="18" t="str">
        <f t="shared" si="9"/>
        <v>Cabbage Peach and Carrot Smoothie</v>
      </c>
      <c r="T30" s="18" t="str">
        <f>Ingredients!A21</f>
        <v>Cabbage Peach and Carrot Smoothie</v>
      </c>
      <c r="U30" s="71"/>
      <c r="V30" s="71"/>
    </row>
    <row r="31" spans="2:101">
      <c r="B31" t="s">
        <v>524</v>
      </c>
      <c r="C31" s="17"/>
      <c r="D31" s="102"/>
      <c r="E31" s="161"/>
      <c r="F31" s="19" t="e">
        <f t="shared" si="11"/>
        <v>#N/A</v>
      </c>
      <c r="G31" s="62">
        <f t="shared" si="12"/>
        <v>0</v>
      </c>
      <c r="H31" s="63">
        <f t="shared" si="13"/>
        <v>0</v>
      </c>
      <c r="I31" s="63">
        <f t="shared" si="14"/>
        <v>0</v>
      </c>
      <c r="J31" s="63">
        <f t="shared" si="15"/>
        <v>0</v>
      </c>
      <c r="K31" s="63">
        <f t="shared" si="16"/>
        <v>0</v>
      </c>
      <c r="L31" s="63">
        <f t="shared" si="17"/>
        <v>0</v>
      </c>
      <c r="M31" s="63">
        <f t="shared" si="18"/>
        <v>0</v>
      </c>
      <c r="N31" s="63">
        <f t="shared" si="19"/>
        <v>0</v>
      </c>
      <c r="R31" s="71"/>
      <c r="S31" s="18" t="e">
        <f t="shared" si="9"/>
        <v>#REF!</v>
      </c>
      <c r="T31" s="18" t="e">
        <f>Ingredients!#REF!</f>
        <v>#REF!</v>
      </c>
      <c r="U31" s="71"/>
      <c r="V31" s="71"/>
    </row>
    <row r="32" spans="2:101">
      <c r="C32" s="17"/>
      <c r="D32" s="102"/>
      <c r="E32" s="161"/>
      <c r="F32" s="19" t="e">
        <f t="shared" si="11"/>
        <v>#N/A</v>
      </c>
      <c r="G32" s="62">
        <f t="shared" si="12"/>
        <v>0</v>
      </c>
      <c r="H32" s="63">
        <f t="shared" si="13"/>
        <v>0</v>
      </c>
      <c r="I32" s="63">
        <f t="shared" si="14"/>
        <v>0</v>
      </c>
      <c r="J32" s="63">
        <f t="shared" si="15"/>
        <v>0</v>
      </c>
      <c r="K32" s="63">
        <f t="shared" si="16"/>
        <v>0</v>
      </c>
      <c r="L32" s="63">
        <f t="shared" si="17"/>
        <v>0</v>
      </c>
      <c r="M32" s="63">
        <f t="shared" si="18"/>
        <v>0</v>
      </c>
      <c r="N32" s="63">
        <f t="shared" si="19"/>
        <v>0</v>
      </c>
      <c r="R32" s="71"/>
      <c r="S32" s="18" t="str">
        <f t="shared" si="9"/>
        <v>canned diced tomatoes, no salt</v>
      </c>
      <c r="T32" s="18" t="str">
        <f>Ingredients!A22</f>
        <v>canned diced tomatoes, no salt</v>
      </c>
      <c r="U32" s="71"/>
      <c r="V32" s="71"/>
    </row>
    <row r="33" spans="2:22">
      <c r="C33" s="17"/>
      <c r="D33" s="102"/>
      <c r="E33" s="161"/>
      <c r="F33" s="19" t="e">
        <f t="shared" si="11"/>
        <v>#N/A</v>
      </c>
      <c r="G33" s="62">
        <f t="shared" si="12"/>
        <v>0</v>
      </c>
      <c r="H33" s="63">
        <f t="shared" si="13"/>
        <v>0</v>
      </c>
      <c r="I33" s="63">
        <f t="shared" si="14"/>
        <v>0</v>
      </c>
      <c r="J33" s="63">
        <f t="shared" si="15"/>
        <v>0</v>
      </c>
      <c r="K33" s="63">
        <f t="shared" si="16"/>
        <v>0</v>
      </c>
      <c r="L33" s="63">
        <f t="shared" si="17"/>
        <v>0</v>
      </c>
      <c r="M33" s="63">
        <f t="shared" si="18"/>
        <v>0</v>
      </c>
      <c r="N33" s="63">
        <f t="shared" si="19"/>
        <v>0</v>
      </c>
      <c r="R33" s="71"/>
      <c r="S33" s="18" t="str">
        <f t="shared" si="9"/>
        <v>canned red kidney beans, rinsed</v>
      </c>
      <c r="T33" s="18" t="str">
        <f>Ingredients!A23</f>
        <v>canned red kidney beans, rinsed</v>
      </c>
      <c r="U33" s="71"/>
      <c r="V33" s="71"/>
    </row>
    <row r="34" spans="2:22">
      <c r="C34" s="17"/>
      <c r="D34" s="102"/>
      <c r="E34" s="161"/>
      <c r="F34" s="19" t="e">
        <f t="shared" si="11"/>
        <v>#N/A</v>
      </c>
      <c r="G34" s="62">
        <f t="shared" si="12"/>
        <v>0</v>
      </c>
      <c r="H34" s="63">
        <f t="shared" si="13"/>
        <v>0</v>
      </c>
      <c r="I34" s="63">
        <f t="shared" si="14"/>
        <v>0</v>
      </c>
      <c r="J34" s="63">
        <f t="shared" si="15"/>
        <v>0</v>
      </c>
      <c r="K34" s="63">
        <f t="shared" si="16"/>
        <v>0</v>
      </c>
      <c r="L34" s="63">
        <f t="shared" si="17"/>
        <v>0</v>
      </c>
      <c r="M34" s="63">
        <f t="shared" si="18"/>
        <v>0</v>
      </c>
      <c r="N34" s="63">
        <f t="shared" si="19"/>
        <v>0</v>
      </c>
      <c r="R34" s="71"/>
      <c r="S34" s="18" t="str">
        <f t="shared" si="9"/>
        <v>canned sweet potato</v>
      </c>
      <c r="T34" s="18" t="str">
        <f>Ingredients!A24</f>
        <v>canned sweet potato</v>
      </c>
      <c r="U34" s="71"/>
      <c r="V34" s="71"/>
    </row>
    <row r="35" spans="2:22">
      <c r="C35" s="17"/>
      <c r="D35" s="102"/>
      <c r="E35" s="161"/>
      <c r="F35" s="19" t="e">
        <f t="shared" si="11"/>
        <v>#N/A</v>
      </c>
      <c r="G35" s="62">
        <f t="shared" si="12"/>
        <v>0</v>
      </c>
      <c r="H35" s="63">
        <f t="shared" si="13"/>
        <v>0</v>
      </c>
      <c r="I35" s="63">
        <f t="shared" si="14"/>
        <v>0</v>
      </c>
      <c r="J35" s="63">
        <f t="shared" si="15"/>
        <v>0</v>
      </c>
      <c r="K35" s="63">
        <f t="shared" si="16"/>
        <v>0</v>
      </c>
      <c r="L35" s="63">
        <f t="shared" si="17"/>
        <v>0</v>
      </c>
      <c r="M35" s="63">
        <f t="shared" si="18"/>
        <v>0</v>
      </c>
      <c r="N35" s="63">
        <f t="shared" si="19"/>
        <v>0</v>
      </c>
      <c r="R35" s="71"/>
      <c r="S35" s="18" t="str">
        <f t="shared" si="9"/>
        <v>canned sweet potato</v>
      </c>
      <c r="T35" s="18" t="str">
        <f>Ingredients!A25</f>
        <v>canned sweet potato</v>
      </c>
      <c r="U35" s="71"/>
      <c r="V35" s="71"/>
    </row>
    <row r="36" spans="2:22">
      <c r="C36" s="101"/>
      <c r="D36" s="102"/>
      <c r="E36" s="161"/>
      <c r="F36" s="19" t="e">
        <f t="shared" si="11"/>
        <v>#N/A</v>
      </c>
      <c r="G36" s="62">
        <f t="shared" si="12"/>
        <v>0</v>
      </c>
      <c r="H36" s="63">
        <f t="shared" si="13"/>
        <v>0</v>
      </c>
      <c r="I36" s="63">
        <f t="shared" si="14"/>
        <v>0</v>
      </c>
      <c r="J36" s="63">
        <f t="shared" si="15"/>
        <v>0</v>
      </c>
      <c r="K36" s="63">
        <f t="shared" si="16"/>
        <v>0</v>
      </c>
      <c r="L36" s="63">
        <f t="shared" si="17"/>
        <v>0</v>
      </c>
      <c r="M36" s="63">
        <f t="shared" si="18"/>
        <v>0</v>
      </c>
      <c r="N36" s="63">
        <f t="shared" si="19"/>
        <v>0</v>
      </c>
      <c r="R36" s="71"/>
      <c r="S36" s="18" t="str">
        <f t="shared" si="9"/>
        <v>carrot</v>
      </c>
      <c r="T36" s="18" t="str">
        <f>Ingredients!A26</f>
        <v>carrot</v>
      </c>
      <c r="U36" s="71"/>
      <c r="V36" s="71"/>
    </row>
    <row r="37" spans="2:22">
      <c r="C37" s="17"/>
      <c r="D37" s="102"/>
      <c r="E37" s="161"/>
      <c r="F37" s="19" t="e">
        <f t="shared" si="11"/>
        <v>#N/A</v>
      </c>
      <c r="G37" s="62">
        <f t="shared" si="12"/>
        <v>0</v>
      </c>
      <c r="H37" s="63">
        <f t="shared" si="13"/>
        <v>0</v>
      </c>
      <c r="I37" s="63">
        <f t="shared" si="14"/>
        <v>0</v>
      </c>
      <c r="J37" s="63">
        <f t="shared" si="15"/>
        <v>0</v>
      </c>
      <c r="K37" s="63">
        <f t="shared" si="16"/>
        <v>0</v>
      </c>
      <c r="L37" s="63">
        <f t="shared" si="17"/>
        <v>0</v>
      </c>
      <c r="M37" s="63">
        <f t="shared" si="18"/>
        <v>0</v>
      </c>
      <c r="N37" s="63">
        <f t="shared" si="19"/>
        <v>0</v>
      </c>
      <c r="R37" s="71"/>
      <c r="S37" s="18" t="str">
        <f t="shared" si="9"/>
        <v>cauliflower</v>
      </c>
      <c r="T37" s="18" t="str">
        <f>Ingredients!A27</f>
        <v>cauliflower</v>
      </c>
      <c r="U37" s="71"/>
      <c r="V37" s="71"/>
    </row>
    <row r="38" spans="2:22">
      <c r="C38" s="17"/>
      <c r="D38" s="102"/>
      <c r="E38" s="161"/>
      <c r="F38" s="19" t="e">
        <f>VLOOKUP(C38,Ingredients,3,FALSE)</f>
        <v>#N/A</v>
      </c>
      <c r="G38" s="62">
        <f>IF($C38="",0,$D38*VLOOKUP($C38,Ingredients,4,FALSE))</f>
        <v>0</v>
      </c>
      <c r="H38" s="63">
        <f>IF($C38="",0,$D38*VLOOKUP($C38,Ingredients,5,FALSE))</f>
        <v>0</v>
      </c>
      <c r="I38" s="63">
        <f>IF($C38="",0,$D38*VLOOKUP($C38,Ingredients,6,FALSE))</f>
        <v>0</v>
      </c>
      <c r="J38" s="63">
        <f>IF($C38="",0,$D38*VLOOKUP($C38,Ingredients,7,FALSE))</f>
        <v>0</v>
      </c>
      <c r="K38" s="63">
        <f>IF($C38="",0,$D38*VLOOKUP($C38,Ingredients,8,FALSE))</f>
        <v>0</v>
      </c>
      <c r="L38" s="63">
        <f>IF($C38="",0,$D38*VLOOKUP($C38,Ingredients,9,FALSE))</f>
        <v>0</v>
      </c>
      <c r="M38" s="63">
        <f>IF($C38="",0,$D38*VLOOKUP($C38,Ingredients,10,FALSE))</f>
        <v>0</v>
      </c>
      <c r="N38" s="63">
        <f>IF($C38="",0,$D38*VLOOKUP($C38,Ingredients,11,FALSE))</f>
        <v>0</v>
      </c>
      <c r="O38" s="1"/>
      <c r="P38" s="1"/>
      <c r="Q38" s="1"/>
      <c r="R38" s="1"/>
      <c r="S38" s="18" t="str">
        <f t="shared" si="9"/>
        <v>cherry tomatoes</v>
      </c>
      <c r="T38" s="18" t="str">
        <f>Ingredients!A28</f>
        <v>cherry tomatoes</v>
      </c>
    </row>
    <row r="39" spans="2:22">
      <c r="C39" s="17"/>
      <c r="D39" s="102"/>
      <c r="E39" s="161"/>
      <c r="F39" s="19" t="e">
        <f>VLOOKUP(C39,Ingredients,3,FALSE)</f>
        <v>#N/A</v>
      </c>
      <c r="G39" s="62">
        <f>IF($C39="",0,$D39*VLOOKUP($C39,Ingredients,4,FALSE))</f>
        <v>0</v>
      </c>
      <c r="H39" s="63">
        <f>IF($C39="",0,$D39*VLOOKUP($C39,Ingredients,5,FALSE))</f>
        <v>0</v>
      </c>
      <c r="I39" s="63">
        <f>IF($C39="",0,$D39*VLOOKUP($C39,Ingredients,6,FALSE))</f>
        <v>0</v>
      </c>
      <c r="J39" s="63">
        <f>IF($C39="",0,$D39*VLOOKUP($C39,Ingredients,7,FALSE))</f>
        <v>0</v>
      </c>
      <c r="K39" s="63">
        <f>IF($C39="",0,$D39*VLOOKUP($C39,Ingredients,8,FALSE))</f>
        <v>0</v>
      </c>
      <c r="L39" s="63">
        <f>IF($C39="",0,$D39*VLOOKUP($C39,Ingredients,9,FALSE))</f>
        <v>0</v>
      </c>
      <c r="M39" s="63">
        <f>IF($C39="",0,$D39*VLOOKUP($C39,Ingredients,10,FALSE))</f>
        <v>0</v>
      </c>
      <c r="N39" s="63">
        <f>IF($C39="",0,$D39*VLOOKUP($C39,Ingredients,11,FALSE))</f>
        <v>0</v>
      </c>
      <c r="O39" s="1"/>
      <c r="P39" s="1"/>
      <c r="Q39" s="1"/>
      <c r="R39" s="1"/>
    </row>
    <row r="40" spans="2:22">
      <c r="C40" s="17"/>
      <c r="D40" s="102"/>
      <c r="E40" s="161"/>
      <c r="F40" s="19" t="e">
        <f>VLOOKUP(C40,Ingredients,3,FALSE)</f>
        <v>#N/A</v>
      </c>
      <c r="G40" s="62">
        <f>IF($C40="",0,$D40*VLOOKUP($C40,Ingredients,4,FALSE))</f>
        <v>0</v>
      </c>
      <c r="H40" s="63">
        <f>IF($C40="",0,$D40*VLOOKUP($C40,Ingredients,5,FALSE))</f>
        <v>0</v>
      </c>
      <c r="I40" s="63">
        <f>IF($C40="",0,$D40*VLOOKUP($C40,Ingredients,6,FALSE))</f>
        <v>0</v>
      </c>
      <c r="J40" s="63">
        <f>IF($C40="",0,$D40*VLOOKUP($C40,Ingredients,7,FALSE))</f>
        <v>0</v>
      </c>
      <c r="K40" s="63">
        <f>IF($C40="",0,$D40*VLOOKUP($C40,Ingredients,8,FALSE))</f>
        <v>0</v>
      </c>
      <c r="L40" s="63">
        <f>IF($C40="",0,$D40*VLOOKUP($C40,Ingredients,9,FALSE))</f>
        <v>0</v>
      </c>
      <c r="M40" s="63">
        <f>IF($C40="",0,$D40*VLOOKUP($C40,Ingredients,10,FALSE))</f>
        <v>0</v>
      </c>
      <c r="N40" s="63">
        <f>IF($C40="",0,$D40*VLOOKUP($C40,Ingredients,11,FALSE))</f>
        <v>0</v>
      </c>
      <c r="O40" s="2"/>
      <c r="P40" s="2"/>
      <c r="Q40" s="2"/>
      <c r="R40" s="2"/>
      <c r="S40" s="18" t="str">
        <f t="shared" si="9"/>
        <v>chickpeas</v>
      </c>
      <c r="T40" s="18" t="str">
        <f>Ingredients!A29</f>
        <v>chickpeas</v>
      </c>
    </row>
    <row r="41" spans="2:22" ht="18.75">
      <c r="C41" s="36" t="s">
        <v>82</v>
      </c>
      <c r="D41" s="103"/>
      <c r="E41" s="91"/>
      <c r="F41" s="37"/>
      <c r="G41" s="64">
        <f t="shared" ref="G41:M41" si="20">SUM(G28:G40)</f>
        <v>95</v>
      </c>
      <c r="H41" s="65">
        <f t="shared" si="20"/>
        <v>0</v>
      </c>
      <c r="I41" s="65">
        <f>SUM(I28:I40)</f>
        <v>25</v>
      </c>
      <c r="J41" s="65">
        <f t="shared" si="20"/>
        <v>0</v>
      </c>
      <c r="K41" s="65">
        <f t="shared" si="20"/>
        <v>3</v>
      </c>
      <c r="L41" s="65">
        <f t="shared" si="20"/>
        <v>1</v>
      </c>
      <c r="M41" s="65">
        <f t="shared" si="20"/>
        <v>13</v>
      </c>
      <c r="N41" s="65">
        <f>SUM(N28:N40)</f>
        <v>0</v>
      </c>
      <c r="S41" s="18" t="str">
        <f t="shared" si="9"/>
        <v>Comstock  no sugar cherry pie filling</v>
      </c>
      <c r="T41" s="18" t="str">
        <f>Ingredients!A30</f>
        <v>Comstock  no sugar cherry pie filling</v>
      </c>
    </row>
    <row r="42" spans="2:22">
      <c r="C42" s="38" t="s">
        <v>81</v>
      </c>
      <c r="D42" s="104"/>
      <c r="E42" s="92"/>
      <c r="F42" s="39"/>
      <c r="G42" s="40"/>
      <c r="H42" s="41">
        <f>IF(ISERROR(H41*$P$5/G41),0,H41*$P$5/G41)</f>
        <v>0</v>
      </c>
      <c r="I42" s="41">
        <f>IF(ISERROR(I41*$Q$5/G41),0,I41*$Q$5/G41)</f>
        <v>1.0526315789473684</v>
      </c>
      <c r="J42" s="41">
        <f>IFERROR(J41*$R$5/G41,0)</f>
        <v>0</v>
      </c>
      <c r="K42" s="41"/>
      <c r="L42" s="41"/>
      <c r="M42" s="41"/>
      <c r="N42" s="41"/>
      <c r="S42" s="18" t="str">
        <f t="shared" si="9"/>
        <v>cooked brown rice</v>
      </c>
      <c r="T42" s="18" t="str">
        <f>Ingredients!A31</f>
        <v>cooked brown rice</v>
      </c>
    </row>
    <row r="43" spans="2:22" s="2" customFormat="1" ht="18.75">
      <c r="B43" s="26" t="s">
        <v>461</v>
      </c>
      <c r="C43" s="17"/>
      <c r="D43" s="102"/>
      <c r="E43" s="162"/>
      <c r="F43" s="19" t="e">
        <f>VLOOKUP(C43,Ingredients,3,FALSE)</f>
        <v>#N/A</v>
      </c>
      <c r="G43" s="62">
        <f t="shared" ref="G43:G54" si="21">IF($C43="",0,$D43*VLOOKUP($C43,Ingredients,4,FALSE))</f>
        <v>0</v>
      </c>
      <c r="H43" s="63">
        <f t="shared" ref="H43:H54" si="22">IF($C43="",0,$D43*VLOOKUP($C43,Ingredients,5,FALSE))</f>
        <v>0</v>
      </c>
      <c r="I43" s="63">
        <f t="shared" ref="I43:I54" si="23">IF($C43="",0,$D43*VLOOKUP($C43,Ingredients,6,FALSE))</f>
        <v>0</v>
      </c>
      <c r="J43" s="63">
        <f t="shared" ref="J43:J54" si="24">IF($C43="",0,$D43*VLOOKUP($C43,Ingredients,7,FALSE))</f>
        <v>0</v>
      </c>
      <c r="K43" s="63">
        <f t="shared" ref="K43:K54" si="25">IF($C43="",0,$D43*VLOOKUP($C43,Ingredients,8,FALSE))</f>
        <v>0</v>
      </c>
      <c r="L43" s="63">
        <f t="shared" ref="L43:L54" si="26">IF($C43="",0,$D43*VLOOKUP($C43,Ingredients,9,FALSE))</f>
        <v>0</v>
      </c>
      <c r="M43" s="63">
        <f t="shared" ref="M43:M54" si="27">IF($C43="",0,$D43*VLOOKUP($C43,Ingredients,10,FALSE))</f>
        <v>0</v>
      </c>
      <c r="N43" s="63">
        <f t="shared" ref="N43:N54" si="28">IF($C43="",0,$D43*VLOOKUP($C43,Ingredients,11,FALSE))</f>
        <v>0</v>
      </c>
      <c r="O43"/>
      <c r="P43"/>
      <c r="Q43"/>
      <c r="R43"/>
      <c r="S43" s="18" t="str">
        <f t="shared" si="9"/>
        <v>corn tortilla</v>
      </c>
      <c r="T43" s="18" t="str">
        <f>Ingredients!A32</f>
        <v>corn tortilla</v>
      </c>
    </row>
    <row r="44" spans="2:22">
      <c r="B44" s="59" t="s">
        <v>53</v>
      </c>
      <c r="C44" s="17" t="s">
        <v>527</v>
      </c>
      <c r="D44" s="102">
        <v>0.27083333333333331</v>
      </c>
      <c r="E44" s="163"/>
      <c r="F44" s="19" t="str">
        <f>VLOOKUP(C44,Ingredients,3,FALSE)</f>
        <v>block</v>
      </c>
      <c r="G44" s="62">
        <f t="shared" si="21"/>
        <v>104.27083333333333</v>
      </c>
      <c r="H44" s="63">
        <f t="shared" si="22"/>
        <v>10.833333333333332</v>
      </c>
      <c r="I44" s="63">
        <f t="shared" si="23"/>
        <v>2.708333333333333</v>
      </c>
      <c r="J44" s="63">
        <f t="shared" si="24"/>
        <v>5.4166666666666661</v>
      </c>
      <c r="K44" s="63">
        <f t="shared" si="25"/>
        <v>0</v>
      </c>
      <c r="L44" s="63">
        <f t="shared" si="26"/>
        <v>0</v>
      </c>
      <c r="M44" s="63">
        <f t="shared" si="27"/>
        <v>0</v>
      </c>
      <c r="N44" s="63">
        <f t="shared" si="28"/>
        <v>0</v>
      </c>
      <c r="S44" s="18" t="str">
        <f t="shared" si="9"/>
        <v>Creamy Butternut Squash Soup</v>
      </c>
      <c r="T44" s="18" t="str">
        <f>Ingredients!A33</f>
        <v>Creamy Butternut Squash Soup</v>
      </c>
    </row>
    <row r="45" spans="2:22">
      <c r="B45" s="59"/>
      <c r="C45" s="17" t="s">
        <v>517</v>
      </c>
      <c r="D45" s="102">
        <v>0.5</v>
      </c>
      <c r="E45" s="163"/>
      <c r="F45" s="19" t="str">
        <f>VLOOKUP(C45,Ingredients,3,FALSE)</f>
        <v>head</v>
      </c>
      <c r="G45" s="62">
        <f t="shared" si="21"/>
        <v>53</v>
      </c>
      <c r="H45" s="63">
        <f t="shared" si="22"/>
        <v>4</v>
      </c>
      <c r="I45" s="63">
        <f t="shared" si="23"/>
        <v>10.5</v>
      </c>
      <c r="J45" s="63">
        <f t="shared" si="24"/>
        <v>1</v>
      </c>
      <c r="K45" s="63">
        <f t="shared" si="25"/>
        <v>6.5</v>
      </c>
      <c r="L45" s="63">
        <f t="shared" si="26"/>
        <v>25</v>
      </c>
      <c r="M45" s="63">
        <f t="shared" si="27"/>
        <v>3.5</v>
      </c>
      <c r="N45" s="63">
        <f t="shared" si="28"/>
        <v>0</v>
      </c>
      <c r="S45" s="18" t="str">
        <f t="shared" si="9"/>
        <v>crushed tomatoes</v>
      </c>
      <c r="T45" s="18" t="str">
        <f>Ingredients!A34</f>
        <v>crushed tomatoes</v>
      </c>
    </row>
    <row r="46" spans="2:22">
      <c r="B46" s="59"/>
      <c r="C46" s="17" t="s">
        <v>158</v>
      </c>
      <c r="D46" s="102">
        <v>2</v>
      </c>
      <c r="E46" s="163"/>
      <c r="F46" s="19" t="str">
        <f>VLOOKUP(C46,Ingredients,3,FALSE)</f>
        <v>olive</v>
      </c>
      <c r="G46" s="62">
        <f t="shared" si="21"/>
        <v>16.666666666666668</v>
      </c>
      <c r="H46" s="63">
        <f t="shared" si="22"/>
        <v>0</v>
      </c>
      <c r="I46" s="63">
        <f t="shared" si="23"/>
        <v>0</v>
      </c>
      <c r="J46" s="63">
        <f t="shared" si="24"/>
        <v>1.6666666666666667</v>
      </c>
      <c r="K46" s="63">
        <f t="shared" si="25"/>
        <v>0</v>
      </c>
      <c r="L46" s="63">
        <f t="shared" si="26"/>
        <v>160</v>
      </c>
      <c r="M46" s="63">
        <f t="shared" si="27"/>
        <v>0</v>
      </c>
      <c r="N46" s="63">
        <f t="shared" si="28"/>
        <v>0</v>
      </c>
      <c r="S46" s="18" t="str">
        <f t="shared" si="9"/>
        <v>cucumber</v>
      </c>
      <c r="T46" s="18" t="str">
        <f>Ingredients!A35</f>
        <v>cucumber</v>
      </c>
    </row>
    <row r="47" spans="2:22">
      <c r="B47" s="59" t="s">
        <v>525</v>
      </c>
      <c r="C47" s="17" t="s">
        <v>78</v>
      </c>
      <c r="D47" s="102">
        <v>25</v>
      </c>
      <c r="E47" s="163"/>
      <c r="F47" s="19" t="str">
        <f>VLOOKUP(C47,Ingredients,3,FALSE)</f>
        <v>gram</v>
      </c>
      <c r="G47" s="62">
        <f t="shared" si="21"/>
        <v>19.25</v>
      </c>
      <c r="H47" s="63">
        <f t="shared" si="22"/>
        <v>0.5</v>
      </c>
      <c r="I47" s="63">
        <f t="shared" si="23"/>
        <v>4.5</v>
      </c>
      <c r="J47" s="63">
        <f t="shared" si="24"/>
        <v>0</v>
      </c>
      <c r="K47" s="63">
        <f t="shared" si="25"/>
        <v>0</v>
      </c>
      <c r="L47" s="63">
        <f t="shared" si="26"/>
        <v>0</v>
      </c>
      <c r="M47" s="63">
        <f t="shared" si="27"/>
        <v>0</v>
      </c>
      <c r="N47" s="63">
        <f t="shared" si="28"/>
        <v>0</v>
      </c>
      <c r="S47" s="18" t="str">
        <f t="shared" si="9"/>
        <v>curry powder</v>
      </c>
      <c r="T47" s="18" t="str">
        <f>Ingredients!A36</f>
        <v>curry powder</v>
      </c>
    </row>
    <row r="48" spans="2:22">
      <c r="B48" s="59"/>
      <c r="C48" s="17" t="s">
        <v>141</v>
      </c>
      <c r="D48" s="102">
        <v>0.125</v>
      </c>
      <c r="E48" s="163"/>
      <c r="F48" s="19" t="str">
        <f t="shared" ref="F48:F54" si="29">VLOOKUP(C48,Ingredients,3,FALSE)</f>
        <v>cup</v>
      </c>
      <c r="G48" s="62">
        <f t="shared" si="21"/>
        <v>16.5</v>
      </c>
      <c r="H48" s="63">
        <f t="shared" si="22"/>
        <v>0.5</v>
      </c>
      <c r="I48" s="63">
        <f t="shared" si="23"/>
        <v>4</v>
      </c>
      <c r="J48" s="63">
        <f t="shared" si="24"/>
        <v>0</v>
      </c>
      <c r="K48" s="63">
        <f t="shared" si="25"/>
        <v>0.25</v>
      </c>
      <c r="L48" s="63">
        <f t="shared" si="26"/>
        <v>1</v>
      </c>
      <c r="M48" s="63">
        <f t="shared" si="27"/>
        <v>0.375</v>
      </c>
      <c r="N48" s="63">
        <f t="shared" si="28"/>
        <v>0</v>
      </c>
      <c r="S48" s="18" t="str">
        <f t="shared" si="9"/>
        <v>dark sweet cherries</v>
      </c>
      <c r="T48" s="18" t="str">
        <f>Ingredients!A37</f>
        <v>dark sweet cherries</v>
      </c>
    </row>
    <row r="49" spans="2:20">
      <c r="B49" s="59"/>
      <c r="C49" s="17"/>
      <c r="D49" s="102"/>
      <c r="E49" s="163"/>
      <c r="F49" s="19" t="e">
        <f t="shared" si="29"/>
        <v>#N/A</v>
      </c>
      <c r="G49" s="62">
        <f t="shared" si="21"/>
        <v>0</v>
      </c>
      <c r="H49" s="63">
        <f t="shared" si="22"/>
        <v>0</v>
      </c>
      <c r="I49" s="63">
        <f t="shared" si="23"/>
        <v>0</v>
      </c>
      <c r="J49" s="63">
        <f t="shared" si="24"/>
        <v>0</v>
      </c>
      <c r="K49" s="63">
        <f t="shared" si="25"/>
        <v>0</v>
      </c>
      <c r="L49" s="63">
        <f t="shared" si="26"/>
        <v>0</v>
      </c>
      <c r="M49" s="63">
        <f t="shared" si="27"/>
        <v>0</v>
      </c>
      <c r="N49" s="63">
        <f t="shared" si="28"/>
        <v>0</v>
      </c>
      <c r="S49" s="18" t="str">
        <f t="shared" si="9"/>
        <v>defatted peanut butter</v>
      </c>
      <c r="T49" s="18" t="str">
        <f>Ingredients!A38</f>
        <v>defatted peanut butter</v>
      </c>
    </row>
    <row r="50" spans="2:20">
      <c r="B50" s="59"/>
      <c r="C50" s="17"/>
      <c r="D50" s="102"/>
      <c r="E50" s="163"/>
      <c r="F50" s="19" t="e">
        <f t="shared" si="29"/>
        <v>#N/A</v>
      </c>
      <c r="G50" s="62">
        <f t="shared" si="21"/>
        <v>0</v>
      </c>
      <c r="H50" s="63">
        <f t="shared" si="22"/>
        <v>0</v>
      </c>
      <c r="I50" s="63">
        <f t="shared" si="23"/>
        <v>0</v>
      </c>
      <c r="J50" s="63">
        <f t="shared" si="24"/>
        <v>0</v>
      </c>
      <c r="K50" s="63">
        <f t="shared" si="25"/>
        <v>0</v>
      </c>
      <c r="L50" s="63">
        <f t="shared" si="26"/>
        <v>0</v>
      </c>
      <c r="M50" s="63">
        <f t="shared" si="27"/>
        <v>0</v>
      </c>
      <c r="N50" s="63">
        <f t="shared" si="28"/>
        <v>0</v>
      </c>
      <c r="S50" s="18" t="str">
        <f t="shared" si="9"/>
        <v>dried oregano</v>
      </c>
      <c r="T50" s="18" t="str">
        <f>Ingredients!A39</f>
        <v>dried oregano</v>
      </c>
    </row>
    <row r="51" spans="2:20">
      <c r="B51" s="59"/>
      <c r="C51" s="17"/>
      <c r="D51" s="102"/>
      <c r="E51" s="163"/>
      <c r="F51" s="19" t="e">
        <f t="shared" si="29"/>
        <v>#N/A</v>
      </c>
      <c r="G51" s="62">
        <f t="shared" si="21"/>
        <v>0</v>
      </c>
      <c r="H51" s="63">
        <f t="shared" si="22"/>
        <v>0</v>
      </c>
      <c r="I51" s="63">
        <f t="shared" si="23"/>
        <v>0</v>
      </c>
      <c r="J51" s="63">
        <f t="shared" si="24"/>
        <v>0</v>
      </c>
      <c r="K51" s="63">
        <f t="shared" si="25"/>
        <v>0</v>
      </c>
      <c r="L51" s="63">
        <f t="shared" si="26"/>
        <v>0</v>
      </c>
      <c r="M51" s="63">
        <f t="shared" si="27"/>
        <v>0</v>
      </c>
      <c r="N51" s="63">
        <f t="shared" si="28"/>
        <v>0</v>
      </c>
      <c r="S51" s="18" t="str">
        <f t="shared" si="9"/>
        <v>Easy Southern-ish Beans</v>
      </c>
      <c r="T51" s="18" t="str">
        <f>Ingredients!A40</f>
        <v>Easy Southern-ish Beans</v>
      </c>
    </row>
    <row r="52" spans="2:20">
      <c r="B52" s="59"/>
      <c r="C52" s="17"/>
      <c r="D52" s="102"/>
      <c r="E52" s="163"/>
      <c r="F52" s="19" t="e">
        <f t="shared" si="29"/>
        <v>#N/A</v>
      </c>
      <c r="G52" s="62">
        <f t="shared" si="21"/>
        <v>0</v>
      </c>
      <c r="H52" s="63">
        <f t="shared" si="22"/>
        <v>0</v>
      </c>
      <c r="I52" s="63">
        <f t="shared" si="23"/>
        <v>0</v>
      </c>
      <c r="J52" s="63">
        <f t="shared" si="24"/>
        <v>0</v>
      </c>
      <c r="K52" s="63">
        <f t="shared" si="25"/>
        <v>0</v>
      </c>
      <c r="L52" s="63">
        <f t="shared" si="26"/>
        <v>0</v>
      </c>
      <c r="M52" s="63">
        <f t="shared" si="27"/>
        <v>0</v>
      </c>
      <c r="N52" s="63">
        <f t="shared" si="28"/>
        <v>0</v>
      </c>
      <c r="S52" s="18" t="str">
        <f t="shared" si="9"/>
        <v>Edamame</v>
      </c>
      <c r="T52" s="18" t="str">
        <f>Ingredients!A41</f>
        <v>Edamame</v>
      </c>
    </row>
    <row r="53" spans="2:20">
      <c r="B53" s="59"/>
      <c r="C53" s="17"/>
      <c r="D53" s="102"/>
      <c r="E53" s="163"/>
      <c r="F53" s="19" t="e">
        <f t="shared" si="29"/>
        <v>#N/A</v>
      </c>
      <c r="G53" s="62">
        <f t="shared" si="21"/>
        <v>0</v>
      </c>
      <c r="H53" s="63">
        <f t="shared" si="22"/>
        <v>0</v>
      </c>
      <c r="I53" s="63">
        <f t="shared" si="23"/>
        <v>0</v>
      </c>
      <c r="J53" s="63">
        <f t="shared" si="24"/>
        <v>0</v>
      </c>
      <c r="K53" s="63">
        <f t="shared" si="25"/>
        <v>0</v>
      </c>
      <c r="L53" s="63">
        <f t="shared" si="26"/>
        <v>0</v>
      </c>
      <c r="M53" s="63">
        <f t="shared" si="27"/>
        <v>0</v>
      </c>
      <c r="N53" s="63">
        <f t="shared" si="28"/>
        <v>0</v>
      </c>
      <c r="O53" s="1"/>
      <c r="P53" s="1"/>
      <c r="Q53" s="1"/>
      <c r="R53" s="1"/>
      <c r="S53" s="18" t="str">
        <f t="shared" si="9"/>
        <v>einkorn pasta</v>
      </c>
      <c r="T53" s="18" t="str">
        <f>Ingredients!A42</f>
        <v>einkorn pasta</v>
      </c>
    </row>
    <row r="54" spans="2:20">
      <c r="B54" s="59"/>
      <c r="C54" s="17"/>
      <c r="D54" s="102"/>
      <c r="E54" s="163"/>
      <c r="F54" s="19" t="e">
        <f t="shared" si="29"/>
        <v>#N/A</v>
      </c>
      <c r="G54" s="62">
        <f t="shared" si="21"/>
        <v>0</v>
      </c>
      <c r="H54" s="63">
        <f t="shared" si="22"/>
        <v>0</v>
      </c>
      <c r="I54" s="63">
        <f t="shared" si="23"/>
        <v>0</v>
      </c>
      <c r="J54" s="63">
        <f t="shared" si="24"/>
        <v>0</v>
      </c>
      <c r="K54" s="63">
        <f t="shared" si="25"/>
        <v>0</v>
      </c>
      <c r="L54" s="63">
        <f t="shared" si="26"/>
        <v>0</v>
      </c>
      <c r="M54" s="63">
        <f t="shared" si="27"/>
        <v>0</v>
      </c>
      <c r="N54" s="63">
        <f t="shared" si="28"/>
        <v>0</v>
      </c>
      <c r="S54" s="18" t="str">
        <f t="shared" si="9"/>
        <v>Extra firm tofu</v>
      </c>
      <c r="T54" s="18" t="str">
        <f>Ingredients!A43</f>
        <v>Extra firm tofu</v>
      </c>
    </row>
    <row r="55" spans="2:20" ht="18.75">
      <c r="B55" s="59"/>
      <c r="C55" s="36" t="s">
        <v>82</v>
      </c>
      <c r="D55" s="103"/>
      <c r="E55" s="91"/>
      <c r="F55" s="37"/>
      <c r="G55" s="64">
        <f t="shared" ref="G55:M55" si="30">SUM(G43:G54)</f>
        <v>209.68749999999997</v>
      </c>
      <c r="H55" s="65">
        <f t="shared" si="30"/>
        <v>15.833333333333332</v>
      </c>
      <c r="I55" s="65">
        <f t="shared" si="30"/>
        <v>21.708333333333332</v>
      </c>
      <c r="J55" s="65">
        <f t="shared" si="30"/>
        <v>8.0833333333333321</v>
      </c>
      <c r="K55" s="65">
        <f t="shared" si="30"/>
        <v>6.75</v>
      </c>
      <c r="L55" s="65">
        <f t="shared" si="30"/>
        <v>186</v>
      </c>
      <c r="M55" s="65">
        <f t="shared" si="30"/>
        <v>3.875</v>
      </c>
      <c r="N55" s="65">
        <f>SUM(N43:N54)</f>
        <v>0</v>
      </c>
      <c r="S55" s="18" t="str">
        <f t="shared" si="9"/>
        <v>Ezekiel Bread</v>
      </c>
      <c r="T55" s="18" t="str">
        <f>Ingredients!A44</f>
        <v>Ezekiel Bread</v>
      </c>
    </row>
    <row r="56" spans="2:20">
      <c r="C56" s="38" t="s">
        <v>81</v>
      </c>
      <c r="D56" s="104"/>
      <c r="E56" s="92"/>
      <c r="F56" s="39"/>
      <c r="G56" s="40"/>
      <c r="H56" s="41">
        <f>IFERROR(H55*$P$5/G55,0)</f>
        <v>0.30203676105315452</v>
      </c>
      <c r="I56" s="41">
        <f>IFERROR(I55*$Q$5/G55,0)</f>
        <v>0.4141082960755092</v>
      </c>
      <c r="J56" s="41">
        <f>IFERROR(J55*$R$5/G55,0)</f>
        <v>0.34694485842026823</v>
      </c>
      <c r="K56" s="41"/>
      <c r="L56" s="41"/>
      <c r="M56" s="41"/>
      <c r="N56" s="41"/>
      <c r="S56" s="18" t="str">
        <f t="shared" si="9"/>
        <v>Ezekiel cereal</v>
      </c>
      <c r="T56" s="18" t="str">
        <f>Ingredients!A45</f>
        <v>Ezekiel cereal</v>
      </c>
    </row>
    <row r="57" spans="2:20" ht="18.75">
      <c r="B57" s="26" t="s">
        <v>56</v>
      </c>
      <c r="C57" s="17"/>
      <c r="D57" s="102"/>
      <c r="E57" s="161"/>
      <c r="F57" s="19" t="e">
        <f t="shared" ref="F57:F68" si="31">VLOOKUP(C57,Ingredients,3,FALSE)</f>
        <v>#N/A</v>
      </c>
      <c r="G57" s="62">
        <f t="shared" ref="G57:G68" si="32">IF($C57="",0,$D57*VLOOKUP($C57,Ingredients,4,FALSE))</f>
        <v>0</v>
      </c>
      <c r="H57" s="63">
        <f t="shared" ref="H57:H68" si="33">IF($C57="",0,$D57*VLOOKUP($C57,Ingredients,5,FALSE))</f>
        <v>0</v>
      </c>
      <c r="I57" s="63">
        <f t="shared" ref="I57:I68" si="34">IF($C57="",0,$D57*VLOOKUP($C57,Ingredients,6,FALSE))</f>
        <v>0</v>
      </c>
      <c r="J57" s="63">
        <f t="shared" ref="J57:J68" si="35">IF($C57="",0,$D57*VLOOKUP($C57,Ingredients,7,FALSE))</f>
        <v>0</v>
      </c>
      <c r="K57" s="63">
        <f t="shared" ref="K57:K68" si="36">IF($C57="",0,$D57*VLOOKUP($C57,Ingredients,8,FALSE))</f>
        <v>0</v>
      </c>
      <c r="L57" s="63">
        <f t="shared" ref="L57:L68" si="37">IF($C57="",0,$D57*VLOOKUP($C57,Ingredients,9,FALSE))</f>
        <v>0</v>
      </c>
      <c r="M57" s="63">
        <f t="shared" ref="M57:M68" si="38">IF($C57="",0,$D57*VLOOKUP($C57,Ingredients,10,FALSE))</f>
        <v>0</v>
      </c>
      <c r="N57" s="63">
        <f t="shared" ref="N57:N68" si="39">IF($C57="",0,$D57*VLOOKUP($C57,Ingredients,11,FALSE))</f>
        <v>0</v>
      </c>
      <c r="S57" s="18" t="str">
        <f t="shared" si="9"/>
        <v>Fat-Free Hummus</v>
      </c>
      <c r="T57" s="18" t="str">
        <f>Ingredients!A46</f>
        <v>Fat-Free Hummus</v>
      </c>
    </row>
    <row r="58" spans="2:20">
      <c r="B58" s="96"/>
      <c r="C58" s="17"/>
      <c r="D58" s="102"/>
      <c r="E58" s="161"/>
      <c r="F58" s="19" t="e">
        <f t="shared" si="31"/>
        <v>#N/A</v>
      </c>
      <c r="G58" s="62">
        <f t="shared" si="32"/>
        <v>0</v>
      </c>
      <c r="H58" s="63">
        <f t="shared" si="33"/>
        <v>0</v>
      </c>
      <c r="I58" s="63">
        <f t="shared" si="34"/>
        <v>0</v>
      </c>
      <c r="J58" s="63">
        <f t="shared" si="35"/>
        <v>0</v>
      </c>
      <c r="K58" s="63">
        <f t="shared" si="36"/>
        <v>0</v>
      </c>
      <c r="L58" s="63">
        <f t="shared" si="37"/>
        <v>0</v>
      </c>
      <c r="M58" s="63">
        <f t="shared" si="38"/>
        <v>0</v>
      </c>
      <c r="N58" s="63">
        <f t="shared" si="39"/>
        <v>0</v>
      </c>
      <c r="S58" s="18" t="str">
        <f t="shared" si="9"/>
        <v>fava beans</v>
      </c>
      <c r="T58" s="18" t="str">
        <f>Ingredients!A47</f>
        <v>fava beans</v>
      </c>
    </row>
    <row r="59" spans="2:20">
      <c r="B59" s="96" t="s">
        <v>526</v>
      </c>
      <c r="C59" s="17"/>
      <c r="D59" s="102"/>
      <c r="E59" s="161"/>
      <c r="F59" s="19" t="e">
        <f t="shared" si="31"/>
        <v>#N/A</v>
      </c>
      <c r="G59" s="62">
        <f t="shared" si="32"/>
        <v>0</v>
      </c>
      <c r="H59" s="63">
        <f t="shared" si="33"/>
        <v>0</v>
      </c>
      <c r="I59" s="63">
        <f t="shared" si="34"/>
        <v>0</v>
      </c>
      <c r="J59" s="63">
        <f t="shared" si="35"/>
        <v>0</v>
      </c>
      <c r="K59" s="63">
        <f t="shared" si="36"/>
        <v>0</v>
      </c>
      <c r="L59" s="63">
        <f t="shared" si="37"/>
        <v>0</v>
      </c>
      <c r="M59" s="63">
        <f t="shared" si="38"/>
        <v>0</v>
      </c>
      <c r="N59" s="63">
        <f t="shared" si="39"/>
        <v>0</v>
      </c>
      <c r="S59" s="18" t="str">
        <f t="shared" si="9"/>
        <v>Fava Beans with garlic, onion, lemon, &amp; parsley</v>
      </c>
      <c r="T59" s="18" t="str">
        <f>Ingredients!A48</f>
        <v>Fava Beans with garlic, onion, lemon, &amp; parsley</v>
      </c>
    </row>
    <row r="60" spans="2:20">
      <c r="B60" s="96"/>
      <c r="C60" s="17"/>
      <c r="D60" s="102"/>
      <c r="E60" s="161"/>
      <c r="F60" s="19" t="e">
        <f t="shared" si="31"/>
        <v>#N/A</v>
      </c>
      <c r="G60" s="62">
        <f t="shared" si="32"/>
        <v>0</v>
      </c>
      <c r="H60" s="63">
        <f t="shared" si="33"/>
        <v>0</v>
      </c>
      <c r="I60" s="63">
        <f t="shared" si="34"/>
        <v>0</v>
      </c>
      <c r="J60" s="63">
        <f t="shared" si="35"/>
        <v>0</v>
      </c>
      <c r="K60" s="63">
        <f t="shared" si="36"/>
        <v>0</v>
      </c>
      <c r="L60" s="63">
        <f t="shared" si="37"/>
        <v>0</v>
      </c>
      <c r="M60" s="63">
        <f t="shared" si="38"/>
        <v>0</v>
      </c>
      <c r="N60" s="63">
        <f t="shared" si="39"/>
        <v>0</v>
      </c>
      <c r="S60" s="18" t="str">
        <f t="shared" si="9"/>
        <v>flaxseed oil</v>
      </c>
      <c r="T60" s="18" t="str">
        <f>Ingredients!A49</f>
        <v>flaxseed oil</v>
      </c>
    </row>
    <row r="61" spans="2:20" ht="14.1" hidden="1" customHeight="1">
      <c r="C61" s="17"/>
      <c r="D61" s="102"/>
      <c r="E61" s="161"/>
      <c r="F61" s="19" t="e">
        <f t="shared" si="31"/>
        <v>#N/A</v>
      </c>
      <c r="G61" s="62">
        <f t="shared" si="32"/>
        <v>0</v>
      </c>
      <c r="H61" s="63">
        <f t="shared" si="33"/>
        <v>0</v>
      </c>
      <c r="I61" s="63">
        <f t="shared" si="34"/>
        <v>0</v>
      </c>
      <c r="J61" s="63">
        <f t="shared" si="35"/>
        <v>0</v>
      </c>
      <c r="K61" s="63">
        <f t="shared" si="36"/>
        <v>0</v>
      </c>
      <c r="L61" s="63">
        <f t="shared" si="37"/>
        <v>0</v>
      </c>
      <c r="M61" s="63">
        <f t="shared" si="38"/>
        <v>0</v>
      </c>
      <c r="N61" s="63">
        <f t="shared" si="39"/>
        <v>0</v>
      </c>
      <c r="S61" s="18" t="str">
        <f t="shared" si="9"/>
        <v/>
      </c>
      <c r="T61" s="18">
        <f>Ingredients!A50</f>
        <v>0</v>
      </c>
    </row>
    <row r="62" spans="2:20" ht="14.1" hidden="1" customHeight="1">
      <c r="C62" s="17"/>
      <c r="D62" s="102"/>
      <c r="E62" s="161"/>
      <c r="F62" s="19" t="e">
        <f t="shared" si="31"/>
        <v>#N/A</v>
      </c>
      <c r="G62" s="62">
        <f t="shared" si="32"/>
        <v>0</v>
      </c>
      <c r="H62" s="63">
        <f t="shared" si="33"/>
        <v>0</v>
      </c>
      <c r="I62" s="63">
        <f t="shared" si="34"/>
        <v>0</v>
      </c>
      <c r="J62" s="63">
        <f t="shared" si="35"/>
        <v>0</v>
      </c>
      <c r="K62" s="63">
        <f t="shared" si="36"/>
        <v>0</v>
      </c>
      <c r="L62" s="63">
        <f t="shared" si="37"/>
        <v>0</v>
      </c>
      <c r="M62" s="63">
        <f t="shared" si="38"/>
        <v>0</v>
      </c>
      <c r="N62" s="63">
        <f t="shared" si="39"/>
        <v>0</v>
      </c>
      <c r="S62" s="18" t="str">
        <f t="shared" si="9"/>
        <v>frozen corn</v>
      </c>
      <c r="T62" s="18" t="str">
        <f>Ingredients!A51</f>
        <v>frozen corn</v>
      </c>
    </row>
    <row r="63" spans="2:20" ht="14.1" hidden="1" customHeight="1">
      <c r="C63" s="17"/>
      <c r="D63" s="102"/>
      <c r="E63" s="161"/>
      <c r="F63" s="19" t="e">
        <f t="shared" si="31"/>
        <v>#N/A</v>
      </c>
      <c r="G63" s="62">
        <f t="shared" si="32"/>
        <v>0</v>
      </c>
      <c r="H63" s="63">
        <f t="shared" si="33"/>
        <v>0</v>
      </c>
      <c r="I63" s="63">
        <f t="shared" si="34"/>
        <v>0</v>
      </c>
      <c r="J63" s="63">
        <f t="shared" si="35"/>
        <v>0</v>
      </c>
      <c r="K63" s="63">
        <f t="shared" si="36"/>
        <v>0</v>
      </c>
      <c r="L63" s="63">
        <f t="shared" si="37"/>
        <v>0</v>
      </c>
      <c r="M63" s="63">
        <f t="shared" si="38"/>
        <v>0</v>
      </c>
      <c r="N63" s="63">
        <f t="shared" si="39"/>
        <v>0</v>
      </c>
      <c r="S63" s="18" t="str">
        <f t="shared" si="9"/>
        <v>frozen mango</v>
      </c>
      <c r="T63" s="18" t="str">
        <f>Ingredients!A52</f>
        <v>frozen mango</v>
      </c>
    </row>
    <row r="64" spans="2:20" ht="14.1" hidden="1" customHeight="1">
      <c r="C64" s="17"/>
      <c r="D64" s="102"/>
      <c r="E64" s="161"/>
      <c r="F64" s="19" t="e">
        <f t="shared" si="31"/>
        <v>#N/A</v>
      </c>
      <c r="G64" s="62">
        <f t="shared" si="32"/>
        <v>0</v>
      </c>
      <c r="H64" s="63">
        <f t="shared" si="33"/>
        <v>0</v>
      </c>
      <c r="I64" s="63">
        <f t="shared" si="34"/>
        <v>0</v>
      </c>
      <c r="J64" s="63">
        <f t="shared" si="35"/>
        <v>0</v>
      </c>
      <c r="K64" s="63">
        <f t="shared" si="36"/>
        <v>0</v>
      </c>
      <c r="L64" s="63">
        <f t="shared" si="37"/>
        <v>0</v>
      </c>
      <c r="M64" s="63">
        <f t="shared" si="38"/>
        <v>0</v>
      </c>
      <c r="N64" s="63">
        <f t="shared" si="39"/>
        <v>0</v>
      </c>
      <c r="S64" s="18" t="str">
        <f t="shared" si="9"/>
        <v>Gardein Beef</v>
      </c>
      <c r="T64" s="18" t="str">
        <f>Ingredients!A53</f>
        <v>Gardein Beef</v>
      </c>
    </row>
    <row r="65" spans="2:20" ht="14.1" hidden="1" customHeight="1">
      <c r="C65" s="17"/>
      <c r="D65" s="102"/>
      <c r="E65" s="161"/>
      <c r="F65" s="19" t="e">
        <f t="shared" si="31"/>
        <v>#N/A</v>
      </c>
      <c r="G65" s="62">
        <f t="shared" si="32"/>
        <v>0</v>
      </c>
      <c r="H65" s="63">
        <f t="shared" si="33"/>
        <v>0</v>
      </c>
      <c r="I65" s="63">
        <f t="shared" si="34"/>
        <v>0</v>
      </c>
      <c r="J65" s="63">
        <f t="shared" si="35"/>
        <v>0</v>
      </c>
      <c r="K65" s="63">
        <f t="shared" si="36"/>
        <v>0</v>
      </c>
      <c r="L65" s="63">
        <f t="shared" si="37"/>
        <v>0</v>
      </c>
      <c r="M65" s="63">
        <f t="shared" si="38"/>
        <v>0</v>
      </c>
      <c r="N65" s="63">
        <f t="shared" si="39"/>
        <v>0</v>
      </c>
      <c r="S65" s="18" t="str">
        <f t="shared" si="9"/>
        <v>Gardein Chicken</v>
      </c>
      <c r="T65" s="18" t="str">
        <f>Ingredients!A54</f>
        <v>Gardein Chicken</v>
      </c>
    </row>
    <row r="66" spans="2:20" ht="14.1" hidden="1" customHeight="1">
      <c r="C66" s="17"/>
      <c r="D66" s="102"/>
      <c r="E66" s="161"/>
      <c r="F66" s="19" t="e">
        <f t="shared" si="31"/>
        <v>#N/A</v>
      </c>
      <c r="G66" s="62">
        <f t="shared" si="32"/>
        <v>0</v>
      </c>
      <c r="H66" s="63">
        <f t="shared" si="33"/>
        <v>0</v>
      </c>
      <c r="I66" s="63">
        <f t="shared" si="34"/>
        <v>0</v>
      </c>
      <c r="J66" s="63">
        <f t="shared" si="35"/>
        <v>0</v>
      </c>
      <c r="K66" s="63">
        <f t="shared" si="36"/>
        <v>0</v>
      </c>
      <c r="L66" s="63">
        <f t="shared" si="37"/>
        <v>0</v>
      </c>
      <c r="M66" s="63">
        <f t="shared" si="38"/>
        <v>0</v>
      </c>
      <c r="N66" s="63">
        <f t="shared" si="39"/>
        <v>0</v>
      </c>
      <c r="S66" s="18" t="str">
        <f t="shared" si="9"/>
        <v>Gardein tenders</v>
      </c>
      <c r="T66" s="18" t="str">
        <f>Ingredients!A55</f>
        <v>Gardein tenders</v>
      </c>
    </row>
    <row r="67" spans="2:20" ht="14.1" hidden="1" customHeight="1">
      <c r="C67" s="17"/>
      <c r="D67" s="102"/>
      <c r="E67" s="161"/>
      <c r="F67" s="19" t="e">
        <f t="shared" si="31"/>
        <v>#N/A</v>
      </c>
      <c r="G67" s="62">
        <f t="shared" si="32"/>
        <v>0</v>
      </c>
      <c r="H67" s="63">
        <f t="shared" si="33"/>
        <v>0</v>
      </c>
      <c r="I67" s="63">
        <f t="shared" si="34"/>
        <v>0</v>
      </c>
      <c r="J67" s="63">
        <f t="shared" si="35"/>
        <v>0</v>
      </c>
      <c r="K67" s="63">
        <f t="shared" si="36"/>
        <v>0</v>
      </c>
      <c r="L67" s="63">
        <f t="shared" si="37"/>
        <v>0</v>
      </c>
      <c r="M67" s="63">
        <f t="shared" si="38"/>
        <v>0</v>
      </c>
      <c r="N67" s="63">
        <f t="shared" si="39"/>
        <v>0</v>
      </c>
      <c r="O67" s="1"/>
      <c r="P67" s="1"/>
      <c r="Q67" s="1"/>
      <c r="R67" s="1"/>
      <c r="S67" s="18" t="str">
        <f t="shared" si="9"/>
        <v>garlic</v>
      </c>
      <c r="T67" s="18" t="str">
        <f>Ingredients!A56</f>
        <v>garlic</v>
      </c>
    </row>
    <row r="68" spans="2:20" ht="14.1" hidden="1" customHeight="1">
      <c r="C68" s="17"/>
      <c r="D68" s="102"/>
      <c r="E68" s="161"/>
      <c r="F68" s="19" t="e">
        <f t="shared" si="31"/>
        <v>#N/A</v>
      </c>
      <c r="G68" s="62">
        <f t="shared" si="32"/>
        <v>0</v>
      </c>
      <c r="H68" s="63">
        <f t="shared" si="33"/>
        <v>0</v>
      </c>
      <c r="I68" s="63">
        <f t="shared" si="34"/>
        <v>0</v>
      </c>
      <c r="J68" s="63">
        <f t="shared" si="35"/>
        <v>0</v>
      </c>
      <c r="K68" s="63">
        <f t="shared" si="36"/>
        <v>0</v>
      </c>
      <c r="L68" s="63">
        <f t="shared" si="37"/>
        <v>0</v>
      </c>
      <c r="M68" s="63">
        <f t="shared" si="38"/>
        <v>0</v>
      </c>
      <c r="N68" s="63">
        <f t="shared" si="39"/>
        <v>0</v>
      </c>
      <c r="S68" s="18" t="str">
        <f t="shared" si="9"/>
        <v>Good Morning Smoothie</v>
      </c>
      <c r="T68" s="18" t="str">
        <f>Ingredients!A57</f>
        <v>Good Morning Smoothie</v>
      </c>
    </row>
    <row r="69" spans="2:20" ht="18.75">
      <c r="C69" s="36" t="s">
        <v>82</v>
      </c>
      <c r="D69" s="103"/>
      <c r="E69" s="91"/>
      <c r="F69" s="37"/>
      <c r="G69" s="64">
        <f t="shared" ref="G69:M69" si="40">SUM(G57:G68)</f>
        <v>0</v>
      </c>
      <c r="H69" s="65">
        <f t="shared" si="40"/>
        <v>0</v>
      </c>
      <c r="I69" s="65">
        <f>SUM(I57:I68)</f>
        <v>0</v>
      </c>
      <c r="J69" s="65">
        <f>SUM(J57:J68)</f>
        <v>0</v>
      </c>
      <c r="K69" s="65">
        <f t="shared" si="40"/>
        <v>0</v>
      </c>
      <c r="L69" s="65">
        <f t="shared" si="40"/>
        <v>0</v>
      </c>
      <c r="M69" s="65">
        <f t="shared" si="40"/>
        <v>0</v>
      </c>
      <c r="N69" s="65">
        <f>SUM(N57:N68)</f>
        <v>0</v>
      </c>
      <c r="S69" s="18" t="str">
        <f t="shared" si="9"/>
        <v>Grapefruit</v>
      </c>
      <c r="T69" s="18" t="str">
        <f>Ingredients!A58</f>
        <v>Grapefruit</v>
      </c>
    </row>
    <row r="70" spans="2:20">
      <c r="C70" s="38" t="s">
        <v>81</v>
      </c>
      <c r="D70" s="104"/>
      <c r="E70" s="92"/>
      <c r="F70" s="39"/>
      <c r="G70" s="40"/>
      <c r="H70" s="41">
        <f>IFERROR(H69*$P$5/G69,0)</f>
        <v>0</v>
      </c>
      <c r="I70" s="41">
        <f>IFERROR(I69*$Q$5/G69,0)</f>
        <v>0</v>
      </c>
      <c r="J70" s="41">
        <f>IFERROR(J69*$R$5/G69,0)</f>
        <v>0</v>
      </c>
      <c r="K70" s="41"/>
      <c r="L70" s="41"/>
      <c r="M70" s="41"/>
      <c r="N70" s="41"/>
      <c r="S70" s="18" t="str">
        <f t="shared" si="9"/>
        <v>grapes</v>
      </c>
      <c r="T70" s="18" t="str">
        <f>Ingredients!A59</f>
        <v>grapes</v>
      </c>
    </row>
    <row r="71" spans="2:20" ht="18.75">
      <c r="B71" s="26" t="s">
        <v>448</v>
      </c>
      <c r="C71" s="98"/>
      <c r="D71" s="102"/>
      <c r="E71" s="161"/>
      <c r="F71" s="19" t="e">
        <f>VLOOKUP(C71,Ingredients,3,FALSE)</f>
        <v>#N/A</v>
      </c>
      <c r="G71" s="62">
        <f>IF($C71="",0,$D71*VLOOKUP($C71,Ingredients,4,FALSE))</f>
        <v>0</v>
      </c>
      <c r="H71" s="63">
        <f>IF($C71="",0,$D71*VLOOKUP($C71,Ingredients,5,FALSE))</f>
        <v>0</v>
      </c>
      <c r="I71" s="63">
        <f>IF($C71="",0,$D71*VLOOKUP($C71,Ingredients,6,FALSE))</f>
        <v>0</v>
      </c>
      <c r="J71" s="63">
        <f>IF($C71="",0,$D71*VLOOKUP($C71,Ingredients,7,FALSE))</f>
        <v>0</v>
      </c>
      <c r="K71" s="63">
        <f>IF($C71="",0,$D71*VLOOKUP($C71,Ingredients,8,FALSE))</f>
        <v>0</v>
      </c>
      <c r="L71" s="63">
        <f>IF($C71="",0,$D71*VLOOKUP($C71,Ingredients,9,FALSE))</f>
        <v>0</v>
      </c>
      <c r="M71" s="63">
        <f>IF($C71="",0,$D71*VLOOKUP($C71,Ingredients,10,FALSE))</f>
        <v>0</v>
      </c>
      <c r="N71" s="63">
        <f>IF($C71="",0,$D71*VLOOKUP($C71,Ingredients,11,FALSE))</f>
        <v>0</v>
      </c>
      <c r="S71" s="18" t="str">
        <f t="shared" si="9"/>
        <v>grapes</v>
      </c>
      <c r="T71" s="18" t="str">
        <f>Ingredients!A60</f>
        <v>grapes</v>
      </c>
    </row>
    <row r="72" spans="2:20">
      <c r="B72" s="96" t="s">
        <v>52</v>
      </c>
      <c r="C72" s="17"/>
      <c r="D72" s="102"/>
      <c r="E72" s="161"/>
      <c r="F72" s="19" t="e">
        <f>VLOOKUP(C72,Ingredients,3,FALSE)</f>
        <v>#N/A</v>
      </c>
      <c r="G72" s="62">
        <f>IF($C72="",0,$D72*VLOOKUP($C72,Ingredients,4,FALSE))</f>
        <v>0</v>
      </c>
      <c r="H72" s="63">
        <f>IF($C72="",0,$D72*VLOOKUP($C72,Ingredients,5,FALSE))</f>
        <v>0</v>
      </c>
      <c r="I72" s="63">
        <f>IF($C72="",0,$D72*VLOOKUP($C72,Ingredients,6,FALSE))</f>
        <v>0</v>
      </c>
      <c r="J72" s="63">
        <f>IF($C72="",0,$D72*VLOOKUP($C72,Ingredients,7,FALSE))</f>
        <v>0</v>
      </c>
      <c r="K72" s="63">
        <f>IF($C72="",0,$D72*VLOOKUP($C72,Ingredients,8,FALSE))</f>
        <v>0</v>
      </c>
      <c r="L72" s="63">
        <f>IF($C72="",0,$D72*VLOOKUP($C72,Ingredients,9,FALSE))</f>
        <v>0</v>
      </c>
      <c r="M72" s="63">
        <f>IF($C72="",0,$D72*VLOOKUP($C72,Ingredients,10,FALSE))</f>
        <v>0</v>
      </c>
      <c r="N72" s="63">
        <f>IF($C72="",0,$D72*VLOOKUP($C72,Ingredients,11,FALSE))</f>
        <v>0</v>
      </c>
      <c r="S72" s="18" t="str">
        <f t="shared" si="9"/>
        <v>green beans</v>
      </c>
      <c r="T72" s="18" t="str">
        <f>Ingredients!A61</f>
        <v>green beans</v>
      </c>
    </row>
    <row r="73" spans="2:20">
      <c r="B73" s="96"/>
      <c r="C73" s="17"/>
      <c r="D73" s="102"/>
      <c r="E73" s="161"/>
      <c r="F73" s="19" t="e">
        <f t="shared" ref="F73:F80" si="41">VLOOKUP(C73,Ingredients,3,FALSE)</f>
        <v>#N/A</v>
      </c>
      <c r="G73" s="62">
        <f t="shared" ref="G73:G80" si="42">IF($C73="",0,$D73*VLOOKUP($C73,Ingredients,4,FALSE))</f>
        <v>0</v>
      </c>
      <c r="H73" s="63">
        <f t="shared" ref="H73:H80" si="43">IF($C73="",0,$D73*VLOOKUP($C73,Ingredients,5,FALSE))</f>
        <v>0</v>
      </c>
      <c r="I73" s="63">
        <f t="shared" ref="I73:I80" si="44">IF($C73="",0,$D73*VLOOKUP($C73,Ingredients,6,FALSE))</f>
        <v>0</v>
      </c>
      <c r="J73" s="63">
        <f t="shared" ref="J73:J80" si="45">IF($C73="",0,$D73*VLOOKUP($C73,Ingredients,7,FALSE))</f>
        <v>0</v>
      </c>
      <c r="K73" s="63">
        <f t="shared" ref="K73:K80" si="46">IF($C73="",0,$D73*VLOOKUP($C73,Ingredients,8,FALSE))</f>
        <v>0</v>
      </c>
      <c r="L73" s="63">
        <f t="shared" ref="L73:L80" si="47">IF($C73="",0,$D73*VLOOKUP($C73,Ingredients,9,FALSE))</f>
        <v>0</v>
      </c>
      <c r="M73" s="63">
        <f t="shared" ref="M73:M80" si="48">IF($C73="",0,$D73*VLOOKUP($C73,Ingredients,10,FALSE))</f>
        <v>0</v>
      </c>
      <c r="N73" s="63">
        <f t="shared" ref="N73:N80" si="49">IF($C73="",0,$D73*VLOOKUP($C73,Ingredients,11,FALSE))</f>
        <v>0</v>
      </c>
      <c r="S73" s="18" t="str">
        <f t="shared" si="9"/>
        <v>green beans</v>
      </c>
      <c r="T73" s="18" t="str">
        <f>Ingredients!A62</f>
        <v>green beans</v>
      </c>
    </row>
    <row r="74" spans="2:20">
      <c r="B74" s="96" t="s">
        <v>524</v>
      </c>
      <c r="C74" s="17"/>
      <c r="D74" s="102"/>
      <c r="E74" s="161"/>
      <c r="F74" s="19" t="e">
        <f t="shared" si="41"/>
        <v>#N/A</v>
      </c>
      <c r="G74" s="62">
        <f t="shared" si="42"/>
        <v>0</v>
      </c>
      <c r="H74" s="63">
        <f t="shared" si="43"/>
        <v>0</v>
      </c>
      <c r="I74" s="63">
        <f t="shared" si="44"/>
        <v>0</v>
      </c>
      <c r="J74" s="63">
        <f t="shared" si="45"/>
        <v>0</v>
      </c>
      <c r="K74" s="63">
        <f t="shared" si="46"/>
        <v>0</v>
      </c>
      <c r="L74" s="63">
        <f t="shared" si="47"/>
        <v>0</v>
      </c>
      <c r="M74" s="63">
        <f t="shared" si="48"/>
        <v>0</v>
      </c>
      <c r="N74" s="63">
        <f t="shared" si="49"/>
        <v>0</v>
      </c>
      <c r="S74" s="18" t="str">
        <f t="shared" si="9"/>
        <v>green bell pepper</v>
      </c>
      <c r="T74" s="18" t="str">
        <f>Ingredients!A63</f>
        <v>green bell pepper</v>
      </c>
    </row>
    <row r="75" spans="2:20">
      <c r="C75" s="17"/>
      <c r="D75" s="102"/>
      <c r="E75" s="161"/>
      <c r="F75" s="19" t="e">
        <f t="shared" si="41"/>
        <v>#N/A</v>
      </c>
      <c r="G75" s="62">
        <f t="shared" si="42"/>
        <v>0</v>
      </c>
      <c r="H75" s="63">
        <f t="shared" si="43"/>
        <v>0</v>
      </c>
      <c r="I75" s="63">
        <f t="shared" si="44"/>
        <v>0</v>
      </c>
      <c r="J75" s="63">
        <f t="shared" si="45"/>
        <v>0</v>
      </c>
      <c r="K75" s="63">
        <f t="shared" si="46"/>
        <v>0</v>
      </c>
      <c r="L75" s="63">
        <f t="shared" si="47"/>
        <v>0</v>
      </c>
      <c r="M75" s="63">
        <f t="shared" si="48"/>
        <v>0</v>
      </c>
      <c r="N75" s="63">
        <f t="shared" si="49"/>
        <v>0</v>
      </c>
      <c r="S75" s="18" t="str">
        <f t="shared" si="9"/>
        <v>Green Goddess Dressing</v>
      </c>
      <c r="T75" s="18" t="str">
        <f>Ingredients!A64</f>
        <v>Green Goddess Dressing</v>
      </c>
    </row>
    <row r="76" spans="2:20">
      <c r="C76" s="17"/>
      <c r="D76" s="102"/>
      <c r="E76" s="161"/>
      <c r="F76" s="19" t="e">
        <f t="shared" si="41"/>
        <v>#N/A</v>
      </c>
      <c r="G76" s="62">
        <f t="shared" si="42"/>
        <v>0</v>
      </c>
      <c r="H76" s="63">
        <f t="shared" si="43"/>
        <v>0</v>
      </c>
      <c r="I76" s="63">
        <f t="shared" si="44"/>
        <v>0</v>
      </c>
      <c r="J76" s="63">
        <f t="shared" si="45"/>
        <v>0</v>
      </c>
      <c r="K76" s="63">
        <f t="shared" si="46"/>
        <v>0</v>
      </c>
      <c r="L76" s="63">
        <f t="shared" si="47"/>
        <v>0</v>
      </c>
      <c r="M76" s="63">
        <f t="shared" si="48"/>
        <v>0</v>
      </c>
      <c r="N76" s="63">
        <f t="shared" si="49"/>
        <v>0</v>
      </c>
      <c r="S76" s="18" t="str">
        <f t="shared" si="9"/>
        <v>green salsa</v>
      </c>
      <c r="T76" s="18" t="str">
        <f>Ingredients!A65</f>
        <v>green salsa</v>
      </c>
    </row>
    <row r="77" spans="2:20">
      <c r="C77" s="17"/>
      <c r="D77" s="102"/>
      <c r="E77" s="161"/>
      <c r="F77" s="19" t="e">
        <f t="shared" si="41"/>
        <v>#N/A</v>
      </c>
      <c r="G77" s="62">
        <f t="shared" si="42"/>
        <v>0</v>
      </c>
      <c r="H77" s="63">
        <f t="shared" si="43"/>
        <v>0</v>
      </c>
      <c r="I77" s="63">
        <f t="shared" si="44"/>
        <v>0</v>
      </c>
      <c r="J77" s="63">
        <f t="shared" si="45"/>
        <v>0</v>
      </c>
      <c r="K77" s="63">
        <f t="shared" si="46"/>
        <v>0</v>
      </c>
      <c r="L77" s="63">
        <f t="shared" si="47"/>
        <v>0</v>
      </c>
      <c r="M77" s="63">
        <f t="shared" si="48"/>
        <v>0</v>
      </c>
      <c r="N77" s="63">
        <f t="shared" si="49"/>
        <v>0</v>
      </c>
      <c r="S77" s="18" t="str">
        <f t="shared" si="9"/>
        <v>grits</v>
      </c>
      <c r="T77" s="18" t="str">
        <f>Ingredients!A66</f>
        <v>grits</v>
      </c>
    </row>
    <row r="78" spans="2:20">
      <c r="C78" s="17"/>
      <c r="D78" s="102"/>
      <c r="E78" s="161"/>
      <c r="F78" s="19" t="e">
        <f t="shared" si="41"/>
        <v>#N/A</v>
      </c>
      <c r="G78" s="62">
        <f t="shared" si="42"/>
        <v>0</v>
      </c>
      <c r="H78" s="63">
        <f t="shared" si="43"/>
        <v>0</v>
      </c>
      <c r="I78" s="63">
        <f t="shared" si="44"/>
        <v>0</v>
      </c>
      <c r="J78" s="63">
        <f t="shared" si="45"/>
        <v>0</v>
      </c>
      <c r="K78" s="63">
        <f t="shared" si="46"/>
        <v>0</v>
      </c>
      <c r="L78" s="63">
        <f t="shared" si="47"/>
        <v>0</v>
      </c>
      <c r="M78" s="63">
        <f t="shared" si="48"/>
        <v>0</v>
      </c>
      <c r="N78" s="63">
        <f t="shared" si="49"/>
        <v>0</v>
      </c>
      <c r="S78" s="18" t="str">
        <f t="shared" si="9"/>
        <v>Hemp Bagel</v>
      </c>
      <c r="T78" s="18" t="str">
        <f>Ingredients!A67</f>
        <v>Hemp Bagel</v>
      </c>
    </row>
    <row r="79" spans="2:20">
      <c r="C79" s="101"/>
      <c r="D79" s="102"/>
      <c r="E79" s="161"/>
      <c r="F79" s="19" t="e">
        <f t="shared" si="41"/>
        <v>#N/A</v>
      </c>
      <c r="G79" s="62">
        <f t="shared" si="42"/>
        <v>0</v>
      </c>
      <c r="H79" s="63">
        <f t="shared" si="43"/>
        <v>0</v>
      </c>
      <c r="I79" s="63">
        <f t="shared" si="44"/>
        <v>0</v>
      </c>
      <c r="J79" s="63">
        <f t="shared" si="45"/>
        <v>0</v>
      </c>
      <c r="K79" s="63">
        <f t="shared" si="46"/>
        <v>0</v>
      </c>
      <c r="L79" s="63">
        <f t="shared" si="47"/>
        <v>0</v>
      </c>
      <c r="M79" s="63">
        <f t="shared" si="48"/>
        <v>0</v>
      </c>
      <c r="N79" s="63">
        <f t="shared" si="49"/>
        <v>0</v>
      </c>
      <c r="S79" s="18" t="str">
        <f t="shared" si="9"/>
        <v>High Protein Low Fat Cornbread</v>
      </c>
      <c r="T79" s="18" t="str">
        <f>Ingredients!A68</f>
        <v>High Protein Low Fat Cornbread</v>
      </c>
    </row>
    <row r="80" spans="2:20">
      <c r="C80" s="101"/>
      <c r="D80" s="102"/>
      <c r="E80" s="161"/>
      <c r="F80" s="19" t="e">
        <f t="shared" si="41"/>
        <v>#N/A</v>
      </c>
      <c r="G80" s="62">
        <f t="shared" si="42"/>
        <v>0</v>
      </c>
      <c r="H80" s="63">
        <f t="shared" si="43"/>
        <v>0</v>
      </c>
      <c r="I80" s="63">
        <f t="shared" si="44"/>
        <v>0</v>
      </c>
      <c r="J80" s="63">
        <f t="shared" si="45"/>
        <v>0</v>
      </c>
      <c r="K80" s="63">
        <f t="shared" si="46"/>
        <v>0</v>
      </c>
      <c r="L80" s="63">
        <f t="shared" si="47"/>
        <v>0</v>
      </c>
      <c r="M80" s="63">
        <f t="shared" si="48"/>
        <v>0</v>
      </c>
      <c r="N80" s="63">
        <f t="shared" si="49"/>
        <v>0</v>
      </c>
      <c r="S80" s="18" t="str">
        <f t="shared" si="9"/>
        <v>hummus</v>
      </c>
      <c r="T80" s="18" t="str">
        <f>Ingredients!A69</f>
        <v>hummus</v>
      </c>
    </row>
    <row r="81" spans="2:20">
      <c r="C81" s="17"/>
      <c r="D81" s="102"/>
      <c r="E81" s="161"/>
      <c r="F81" s="19" t="e">
        <f>VLOOKUP(C81,Ingredients,3,FALSE)</f>
        <v>#N/A</v>
      </c>
      <c r="G81" s="62">
        <f>IF($C81="",0,$D81*VLOOKUP($C81,Ingredients,4,FALSE))</f>
        <v>0</v>
      </c>
      <c r="H81" s="63">
        <f>IF($C81="",0,$D81*VLOOKUP($C81,Ingredients,5,FALSE))</f>
        <v>0</v>
      </c>
      <c r="I81" s="63">
        <f>IF($C81="",0,$D81*VLOOKUP($C81,Ingredients,6,FALSE))</f>
        <v>0</v>
      </c>
      <c r="J81" s="63">
        <f>IF($C81="",0,$D81*VLOOKUP($C81,Ingredients,7,FALSE))</f>
        <v>0</v>
      </c>
      <c r="K81" s="63">
        <f>IF($C81="",0,$D81*VLOOKUP($C81,Ingredients,8,FALSE))</f>
        <v>0</v>
      </c>
      <c r="L81" s="63">
        <f>IF($C81="",0,$D81*VLOOKUP($C81,Ingredients,9,FALSE))</f>
        <v>0</v>
      </c>
      <c r="M81" s="63">
        <f>IF($C81="",0,$D81*VLOOKUP($C81,Ingredients,10,FALSE))</f>
        <v>0</v>
      </c>
      <c r="N81" s="63">
        <f>IF($C81="",0,$D81*VLOOKUP($C81,Ingredients,11,FALSE))</f>
        <v>0</v>
      </c>
      <c r="O81" s="1"/>
      <c r="P81" s="1"/>
      <c r="Q81" s="1"/>
      <c r="R81" s="1"/>
      <c r="S81" s="18" t="str">
        <f t="shared" si="9"/>
        <v>It's Easy Being Green Smoothie</v>
      </c>
      <c r="T81" s="18" t="str">
        <f>Ingredients!A70</f>
        <v>It's Easy Being Green Smoothie</v>
      </c>
    </row>
    <row r="82" spans="2:20">
      <c r="C82" s="17"/>
      <c r="D82" s="102"/>
      <c r="E82" s="161"/>
      <c r="F82" s="19" t="e">
        <f>VLOOKUP(C82,Ingredients,3,FALSE)</f>
        <v>#N/A</v>
      </c>
      <c r="G82" s="62">
        <f>IF($C82="",0,$D82*VLOOKUP($C82,Ingredients,4,FALSE))</f>
        <v>0</v>
      </c>
      <c r="H82" s="63">
        <f>IF($C82="",0,$D82*VLOOKUP($C82,Ingredients,5,FALSE))</f>
        <v>0</v>
      </c>
      <c r="I82" s="63">
        <f>IF($C82="",0,$D82*VLOOKUP($C82,Ingredients,6,FALSE))</f>
        <v>0</v>
      </c>
      <c r="J82" s="63">
        <f>IF($C82="",0,$D82*VLOOKUP($C82,Ingredients,7,FALSE))</f>
        <v>0</v>
      </c>
      <c r="K82" s="63">
        <f>IF($C82="",0,$D82*VLOOKUP($C82,Ingredients,8,FALSE))</f>
        <v>0</v>
      </c>
      <c r="L82" s="63">
        <f>IF($C82="",0,$D82*VLOOKUP($C82,Ingredients,9,FALSE))</f>
        <v>0</v>
      </c>
      <c r="M82" s="63">
        <f>IF($C82="",0,$D82*VLOOKUP($C82,Ingredients,10,FALSE))</f>
        <v>0</v>
      </c>
      <c r="N82" s="63">
        <f>IF($C82="",0,$D82*VLOOKUP($C82,Ingredients,11,FALSE))</f>
        <v>0</v>
      </c>
      <c r="O82" s="1"/>
      <c r="P82" s="1"/>
      <c r="Q82" s="1"/>
      <c r="R82" s="1"/>
      <c r="S82" s="18" t="str">
        <f t="shared" si="9"/>
        <v>Kalamata olives</v>
      </c>
      <c r="T82" s="18" t="str">
        <f>Ingredients!A71</f>
        <v>Kalamata olives</v>
      </c>
    </row>
    <row r="83" spans="2:20" ht="18.75">
      <c r="C83" s="36" t="s">
        <v>82</v>
      </c>
      <c r="D83" s="103"/>
      <c r="E83" s="91"/>
      <c r="F83" s="37"/>
      <c r="G83" s="64">
        <f t="shared" ref="G83:M83" si="50">SUM(G71:G82)</f>
        <v>0</v>
      </c>
      <c r="H83" s="65">
        <f t="shared" si="50"/>
        <v>0</v>
      </c>
      <c r="I83" s="65">
        <f t="shared" si="50"/>
        <v>0</v>
      </c>
      <c r="J83" s="65">
        <f t="shared" si="50"/>
        <v>0</v>
      </c>
      <c r="K83" s="65">
        <f t="shared" si="50"/>
        <v>0</v>
      </c>
      <c r="L83" s="65">
        <f t="shared" si="50"/>
        <v>0</v>
      </c>
      <c r="M83" s="65">
        <f t="shared" si="50"/>
        <v>0</v>
      </c>
      <c r="N83" s="65">
        <f>SUM(N71:N82)</f>
        <v>0</v>
      </c>
      <c r="O83" s="1"/>
      <c r="P83" s="1"/>
      <c r="Q83" s="1"/>
      <c r="R83" s="1"/>
      <c r="S83" s="18" t="str">
        <f t="shared" si="9"/>
        <v>kale</v>
      </c>
      <c r="T83" s="18" t="str">
        <f>Ingredients!A72</f>
        <v>kale</v>
      </c>
    </row>
    <row r="84" spans="2:20">
      <c r="C84" s="38" t="s">
        <v>81</v>
      </c>
      <c r="D84" s="104"/>
      <c r="E84" s="92"/>
      <c r="F84" s="39"/>
      <c r="G84" s="40"/>
      <c r="H84" s="41">
        <f>IFERROR(H83*$P$5/G83,0)</f>
        <v>0</v>
      </c>
      <c r="I84" s="41">
        <f>IFERROR(I83*$Q$5/G83,0)</f>
        <v>0</v>
      </c>
      <c r="J84" s="41">
        <f>IFERROR(J83*$R$5/G83,0)</f>
        <v>0</v>
      </c>
      <c r="K84" s="41"/>
      <c r="L84" s="41"/>
      <c r="M84" s="41"/>
      <c r="N84" s="41"/>
      <c r="O84" s="1"/>
      <c r="P84" s="1"/>
      <c r="Q84" s="1"/>
      <c r="R84" s="1"/>
      <c r="S84" s="18" t="str">
        <f t="shared" si="9"/>
        <v>lemon juice</v>
      </c>
      <c r="T84" s="18" t="str">
        <f>Ingredients!A73</f>
        <v>lemon juice</v>
      </c>
    </row>
    <row r="85" spans="2:20" s="1" customFormat="1" ht="18.75">
      <c r="B85" s="26" t="s">
        <v>209</v>
      </c>
      <c r="C85" s="17"/>
      <c r="D85" s="102"/>
      <c r="E85" s="162"/>
      <c r="F85" s="19" t="e">
        <f t="shared" ref="F85:F96" si="51">VLOOKUP(C85,Ingredients,3,FALSE)</f>
        <v>#N/A</v>
      </c>
      <c r="G85" s="62">
        <f t="shared" ref="G85:G96" si="52">IF($C85="",0,$D85*VLOOKUP($C85,Ingredients,4,FALSE))</f>
        <v>0</v>
      </c>
      <c r="H85" s="63">
        <f t="shared" ref="H85:H96" si="53">IF($C85="",0,$D85*VLOOKUP($C85,Ingredients,5,FALSE))</f>
        <v>0</v>
      </c>
      <c r="I85" s="63">
        <f t="shared" ref="I85:I96" si="54">IF($C85="",0,$D85*VLOOKUP($C85,Ingredients,6,FALSE))</f>
        <v>0</v>
      </c>
      <c r="J85" s="63">
        <f t="shared" ref="J85:J96" si="55">IF($C85="",0,$D85*VLOOKUP($C85,Ingredients,7,FALSE))</f>
        <v>0</v>
      </c>
      <c r="K85" s="63">
        <f t="shared" ref="K85:K96" si="56">IF($C85="",0,$D85*VLOOKUP($C85,Ingredients,8,FALSE))</f>
        <v>0</v>
      </c>
      <c r="L85" s="63">
        <f t="shared" ref="L85:L96" si="57">IF($C85="",0,$D85*VLOOKUP($C85,Ingredients,9,FALSE))</f>
        <v>0</v>
      </c>
      <c r="M85" s="63">
        <f t="shared" ref="M85:M96" si="58">IF($C85="",0,$D85*VLOOKUP($C85,Ingredients,10,FALSE))</f>
        <v>0</v>
      </c>
      <c r="N85" s="63">
        <f t="shared" ref="N85:N96" si="59">IF($C85="",0,$D85*VLOOKUP($C85,Ingredients,11,FALSE))</f>
        <v>0</v>
      </c>
      <c r="S85" s="18" t="str">
        <f t="shared" si="9"/>
        <v>cooked lentils</v>
      </c>
      <c r="T85" s="18" t="str">
        <f>Ingredients!A74</f>
        <v>cooked lentils</v>
      </c>
    </row>
    <row r="86" spans="2:20" s="1" customFormat="1">
      <c r="B86" s="97" t="s">
        <v>54</v>
      </c>
      <c r="C86" s="17" t="s">
        <v>517</v>
      </c>
      <c r="D86" s="102">
        <v>0.5</v>
      </c>
      <c r="E86" s="162"/>
      <c r="F86" s="19" t="str">
        <f t="shared" si="51"/>
        <v>head</v>
      </c>
      <c r="G86" s="62">
        <f t="shared" si="52"/>
        <v>53</v>
      </c>
      <c r="H86" s="63">
        <f t="shared" si="53"/>
        <v>4</v>
      </c>
      <c r="I86" s="63">
        <f t="shared" si="54"/>
        <v>10.5</v>
      </c>
      <c r="J86" s="63">
        <f t="shared" si="55"/>
        <v>1</v>
      </c>
      <c r="K86" s="63">
        <f t="shared" si="56"/>
        <v>6.5</v>
      </c>
      <c r="L86" s="63">
        <f t="shared" si="57"/>
        <v>25</v>
      </c>
      <c r="M86" s="63">
        <f t="shared" si="58"/>
        <v>3.5</v>
      </c>
      <c r="N86" s="63">
        <f t="shared" si="59"/>
        <v>0</v>
      </c>
      <c r="O86" s="2"/>
      <c r="P86" s="2"/>
      <c r="Q86" s="2"/>
      <c r="R86" s="2"/>
      <c r="S86" s="18" t="str">
        <f t="shared" si="9"/>
        <v>Light tofu</v>
      </c>
      <c r="T86" s="18" t="str">
        <f>Ingredients!A75</f>
        <v>Light tofu</v>
      </c>
    </row>
    <row r="87" spans="2:20" s="1" customFormat="1">
      <c r="B87" s="99"/>
      <c r="C87" s="17" t="s">
        <v>158</v>
      </c>
      <c r="D87" s="102">
        <v>2</v>
      </c>
      <c r="E87" s="162"/>
      <c r="F87" s="19" t="str">
        <f t="shared" si="51"/>
        <v>olive</v>
      </c>
      <c r="G87" s="62">
        <f t="shared" si="52"/>
        <v>16.666666666666668</v>
      </c>
      <c r="H87" s="63">
        <f t="shared" si="53"/>
        <v>0</v>
      </c>
      <c r="I87" s="63">
        <f t="shared" si="54"/>
        <v>0</v>
      </c>
      <c r="J87" s="63">
        <f t="shared" si="55"/>
        <v>1.6666666666666667</v>
      </c>
      <c r="K87" s="63">
        <f t="shared" si="56"/>
        <v>0</v>
      </c>
      <c r="L87" s="63">
        <f t="shared" si="57"/>
        <v>160</v>
      </c>
      <c r="M87" s="63">
        <f t="shared" si="58"/>
        <v>0</v>
      </c>
      <c r="N87" s="63">
        <f t="shared" si="59"/>
        <v>0</v>
      </c>
      <c r="O87" s="2"/>
      <c r="P87" s="2"/>
      <c r="Q87" s="2"/>
      <c r="R87" s="2"/>
      <c r="S87" s="18" t="str">
        <f t="shared" si="9"/>
        <v>Lima Bean Soup</v>
      </c>
      <c r="T87" s="18" t="str">
        <f>Ingredients!A76</f>
        <v>Lima Bean Soup</v>
      </c>
    </row>
    <row r="88" spans="2:20" s="1" customFormat="1">
      <c r="C88" s="17"/>
      <c r="D88" s="102"/>
      <c r="E88" s="162"/>
      <c r="F88" s="19" t="e">
        <f t="shared" si="51"/>
        <v>#N/A</v>
      </c>
      <c r="G88" s="62">
        <f t="shared" si="52"/>
        <v>0</v>
      </c>
      <c r="H88" s="63">
        <f t="shared" si="53"/>
        <v>0</v>
      </c>
      <c r="I88" s="63">
        <f t="shared" si="54"/>
        <v>0</v>
      </c>
      <c r="J88" s="63">
        <f t="shared" si="55"/>
        <v>0</v>
      </c>
      <c r="K88" s="63">
        <f t="shared" si="56"/>
        <v>0</v>
      </c>
      <c r="L88" s="63">
        <f t="shared" si="57"/>
        <v>0</v>
      </c>
      <c r="M88" s="63">
        <f t="shared" si="58"/>
        <v>0</v>
      </c>
      <c r="N88" s="63">
        <f t="shared" si="59"/>
        <v>0</v>
      </c>
      <c r="O88" s="2"/>
      <c r="P88" s="2"/>
      <c r="Q88" s="2"/>
      <c r="R88" s="2"/>
      <c r="S88" s="18" t="str">
        <f t="shared" si="9"/>
        <v>Luna Bar</v>
      </c>
      <c r="T88" s="18" t="str">
        <f>Ingredients!A77</f>
        <v>Luna Bar</v>
      </c>
    </row>
    <row r="89" spans="2:20" s="1" customFormat="1">
      <c r="C89" s="17" t="s">
        <v>649</v>
      </c>
      <c r="D89" s="102">
        <v>0.5</v>
      </c>
      <c r="E89" s="162"/>
      <c r="F89" s="19" t="str">
        <f t="shared" si="51"/>
        <v>cup</v>
      </c>
      <c r="G89" s="62">
        <f t="shared" si="52"/>
        <v>320</v>
      </c>
      <c r="H89" s="63">
        <f t="shared" si="53"/>
        <v>8</v>
      </c>
      <c r="I89" s="63">
        <f t="shared" si="54"/>
        <v>70</v>
      </c>
      <c r="J89" s="63">
        <f t="shared" si="55"/>
        <v>0</v>
      </c>
      <c r="K89" s="63">
        <f t="shared" si="56"/>
        <v>0</v>
      </c>
      <c r="L89" s="63">
        <f t="shared" si="57"/>
        <v>0</v>
      </c>
      <c r="M89" s="63">
        <f t="shared" si="58"/>
        <v>0</v>
      </c>
      <c r="N89" s="63">
        <f t="shared" si="59"/>
        <v>0</v>
      </c>
      <c r="O89" s="2"/>
      <c r="P89" s="2"/>
      <c r="Q89" s="2"/>
      <c r="R89" s="2"/>
      <c r="S89" s="18" t="str">
        <f t="shared" si="9"/>
        <v>mango</v>
      </c>
      <c r="T89" s="18" t="str">
        <f>Ingredients!A78</f>
        <v>mango</v>
      </c>
    </row>
    <row r="90" spans="2:20" s="1" customFormat="1">
      <c r="C90" s="17" t="s">
        <v>653</v>
      </c>
      <c r="D90" s="102">
        <v>0.5</v>
      </c>
      <c r="E90" s="162"/>
      <c r="F90" s="19" t="str">
        <f t="shared" si="51"/>
        <v>can</v>
      </c>
      <c r="G90" s="62">
        <f t="shared" si="52"/>
        <v>192.5</v>
      </c>
      <c r="H90" s="63">
        <f t="shared" si="53"/>
        <v>10.5</v>
      </c>
      <c r="I90" s="63">
        <f t="shared" si="54"/>
        <v>33.25</v>
      </c>
      <c r="J90" s="63">
        <f t="shared" si="55"/>
        <v>0</v>
      </c>
      <c r="K90" s="63">
        <f t="shared" si="56"/>
        <v>0</v>
      </c>
      <c r="L90" s="63">
        <f t="shared" si="57"/>
        <v>0</v>
      </c>
      <c r="M90" s="63">
        <f t="shared" si="58"/>
        <v>0</v>
      </c>
      <c r="N90" s="63">
        <f t="shared" si="59"/>
        <v>0</v>
      </c>
      <c r="O90" s="2"/>
      <c r="P90" s="2"/>
      <c r="Q90" s="2"/>
      <c r="R90" s="2"/>
      <c r="S90" s="18" t="str">
        <f t="shared" si="9"/>
        <v>maple syrup</v>
      </c>
      <c r="T90" s="18" t="str">
        <f>Ingredients!A79</f>
        <v>maple syrup</v>
      </c>
    </row>
    <row r="91" spans="2:20" s="1" customFormat="1">
      <c r="C91" s="17" t="s">
        <v>404</v>
      </c>
      <c r="D91" s="102">
        <v>0.5</v>
      </c>
      <c r="E91" s="162"/>
      <c r="F91" s="19" t="str">
        <f t="shared" si="51"/>
        <v>fruit</v>
      </c>
      <c r="G91" s="62">
        <f t="shared" si="52"/>
        <v>144.5</v>
      </c>
      <c r="H91" s="63">
        <f t="shared" si="53"/>
        <v>1.7</v>
      </c>
      <c r="I91" s="63">
        <f t="shared" si="54"/>
        <v>7.45</v>
      </c>
      <c r="J91" s="63">
        <f t="shared" si="55"/>
        <v>13.3</v>
      </c>
      <c r="K91" s="63">
        <f t="shared" si="56"/>
        <v>5.9</v>
      </c>
      <c r="L91" s="63">
        <f t="shared" si="57"/>
        <v>7</v>
      </c>
      <c r="M91" s="63">
        <f t="shared" si="58"/>
        <v>0.25</v>
      </c>
      <c r="N91" s="63">
        <f t="shared" si="59"/>
        <v>0</v>
      </c>
      <c r="O91" s="2"/>
      <c r="P91" s="2"/>
      <c r="Q91" s="2"/>
      <c r="R91" s="2"/>
      <c r="S91" s="18" t="str">
        <f t="shared" si="9"/>
        <v>maple syrup</v>
      </c>
      <c r="T91" s="18" t="str">
        <f>Ingredients!A80</f>
        <v>maple syrup</v>
      </c>
    </row>
    <row r="92" spans="2:20" s="1" customFormat="1">
      <c r="C92" s="17"/>
      <c r="D92" s="102"/>
      <c r="E92" s="162"/>
      <c r="F92" s="19" t="e">
        <f t="shared" si="51"/>
        <v>#N/A</v>
      </c>
      <c r="G92" s="62">
        <f t="shared" si="52"/>
        <v>0</v>
      </c>
      <c r="H92" s="63">
        <f t="shared" si="53"/>
        <v>0</v>
      </c>
      <c r="I92" s="63">
        <f t="shared" si="54"/>
        <v>0</v>
      </c>
      <c r="J92" s="63">
        <f t="shared" si="55"/>
        <v>0</v>
      </c>
      <c r="K92" s="63">
        <f t="shared" si="56"/>
        <v>0</v>
      </c>
      <c r="L92" s="63">
        <f t="shared" si="57"/>
        <v>0</v>
      </c>
      <c r="M92" s="63">
        <f t="shared" si="58"/>
        <v>0</v>
      </c>
      <c r="N92" s="63">
        <f t="shared" si="59"/>
        <v>0</v>
      </c>
      <c r="O92"/>
      <c r="P92"/>
      <c r="Q92"/>
      <c r="R92"/>
      <c r="S92" s="18" t="str">
        <f t="shared" si="9"/>
        <v>minced garlic</v>
      </c>
      <c r="T92" s="18" t="str">
        <f>Ingredients!A81</f>
        <v>minced garlic</v>
      </c>
    </row>
    <row r="93" spans="2:20" s="1" customFormat="1">
      <c r="C93" s="17"/>
      <c r="D93" s="102"/>
      <c r="E93" s="162"/>
      <c r="F93" s="19" t="e">
        <f t="shared" si="51"/>
        <v>#N/A</v>
      </c>
      <c r="G93" s="62">
        <f t="shared" si="52"/>
        <v>0</v>
      </c>
      <c r="H93" s="63">
        <f t="shared" si="53"/>
        <v>0</v>
      </c>
      <c r="I93" s="63">
        <f t="shared" si="54"/>
        <v>0</v>
      </c>
      <c r="J93" s="63">
        <f t="shared" si="55"/>
        <v>0</v>
      </c>
      <c r="K93" s="63">
        <f t="shared" si="56"/>
        <v>0</v>
      </c>
      <c r="L93" s="63">
        <f t="shared" si="57"/>
        <v>0</v>
      </c>
      <c r="M93" s="63">
        <f t="shared" si="58"/>
        <v>0</v>
      </c>
      <c r="N93" s="63">
        <f t="shared" si="59"/>
        <v>0</v>
      </c>
      <c r="O93"/>
      <c r="P93"/>
      <c r="Q93"/>
      <c r="R93"/>
      <c r="S93" s="18" t="str">
        <f t="shared" si="9"/>
        <v>minced ginger</v>
      </c>
      <c r="T93" s="18" t="str">
        <f>Ingredients!A82</f>
        <v>minced ginger</v>
      </c>
    </row>
    <row r="94" spans="2:20" s="1" customFormat="1" ht="18.75">
      <c r="C94" s="17"/>
      <c r="D94" s="102"/>
      <c r="E94" s="162"/>
      <c r="F94" s="19" t="e">
        <f t="shared" si="51"/>
        <v>#N/A</v>
      </c>
      <c r="G94" s="62">
        <f t="shared" si="52"/>
        <v>0</v>
      </c>
      <c r="H94" s="63">
        <f t="shared" si="53"/>
        <v>0</v>
      </c>
      <c r="I94" s="63">
        <f t="shared" si="54"/>
        <v>0</v>
      </c>
      <c r="J94" s="63">
        <f t="shared" si="55"/>
        <v>0</v>
      </c>
      <c r="K94" s="63">
        <f t="shared" si="56"/>
        <v>0</v>
      </c>
      <c r="L94" s="63">
        <f t="shared" si="57"/>
        <v>0</v>
      </c>
      <c r="M94" s="63">
        <f t="shared" si="58"/>
        <v>0</v>
      </c>
      <c r="N94" s="63">
        <f t="shared" si="59"/>
        <v>0</v>
      </c>
      <c r="O94" s="8"/>
      <c r="P94" s="8"/>
      <c r="Q94" s="8"/>
      <c r="R94" s="8"/>
      <c r="S94" s="18" t="str">
        <f t="shared" si="9"/>
        <v>Minestrone</v>
      </c>
      <c r="T94" s="18" t="str">
        <f>Ingredients!A83</f>
        <v>Minestrone</v>
      </c>
    </row>
    <row r="95" spans="2:20" s="1" customFormat="1" ht="18.75">
      <c r="C95" s="17"/>
      <c r="D95" s="102"/>
      <c r="E95" s="162"/>
      <c r="F95" s="19" t="e">
        <f t="shared" si="51"/>
        <v>#N/A</v>
      </c>
      <c r="G95" s="62">
        <f t="shared" si="52"/>
        <v>0</v>
      </c>
      <c r="H95" s="63">
        <f t="shared" si="53"/>
        <v>0</v>
      </c>
      <c r="I95" s="63">
        <f t="shared" si="54"/>
        <v>0</v>
      </c>
      <c r="J95" s="63">
        <f t="shared" si="55"/>
        <v>0</v>
      </c>
      <c r="K95" s="63">
        <f t="shared" si="56"/>
        <v>0</v>
      </c>
      <c r="L95" s="63">
        <f t="shared" si="57"/>
        <v>0</v>
      </c>
      <c r="M95" s="63">
        <f t="shared" si="58"/>
        <v>0</v>
      </c>
      <c r="N95" s="63">
        <f t="shared" si="59"/>
        <v>0</v>
      </c>
      <c r="O95" s="8"/>
      <c r="P95" s="8"/>
      <c r="Q95" s="8"/>
      <c r="R95" s="8"/>
      <c r="S95" s="18" t="str">
        <f t="shared" si="9"/>
        <v>Napa cabbage</v>
      </c>
      <c r="T95" s="18" t="str">
        <f>Ingredients!A84</f>
        <v>Napa cabbage</v>
      </c>
    </row>
    <row r="96" spans="2:20" s="2" customFormat="1" ht="18.75" hidden="1">
      <c r="C96" s="61"/>
      <c r="D96" s="102"/>
      <c r="E96" s="162"/>
      <c r="F96" s="19" t="e">
        <f t="shared" si="51"/>
        <v>#N/A</v>
      </c>
      <c r="G96" s="62">
        <f t="shared" si="52"/>
        <v>0</v>
      </c>
      <c r="H96" s="63">
        <f t="shared" si="53"/>
        <v>0</v>
      </c>
      <c r="I96" s="63">
        <f t="shared" si="54"/>
        <v>0</v>
      </c>
      <c r="J96" s="63">
        <f t="shared" si="55"/>
        <v>0</v>
      </c>
      <c r="K96" s="63">
        <f t="shared" si="56"/>
        <v>0</v>
      </c>
      <c r="L96" s="63">
        <f t="shared" si="57"/>
        <v>0</v>
      </c>
      <c r="M96" s="63">
        <f t="shared" si="58"/>
        <v>0</v>
      </c>
      <c r="N96" s="63">
        <f t="shared" si="59"/>
        <v>0</v>
      </c>
      <c r="O96" s="8"/>
      <c r="P96" s="8"/>
      <c r="Q96" s="8"/>
      <c r="R96" s="8"/>
      <c r="S96" s="18" t="str">
        <f t="shared" si="9"/>
        <v>natural peanut butter</v>
      </c>
      <c r="T96" s="18" t="str">
        <f>Ingredients!A85</f>
        <v>natural peanut butter</v>
      </c>
    </row>
    <row r="97" spans="3:20" ht="18.75">
      <c r="C97" s="36" t="s">
        <v>210</v>
      </c>
      <c r="D97" s="103"/>
      <c r="E97" s="91"/>
      <c r="F97" s="37"/>
      <c r="G97" s="64">
        <f t="shared" ref="G97:L97" si="60">SUM(G85:G96)</f>
        <v>726.66666666666674</v>
      </c>
      <c r="H97" s="66">
        <f t="shared" si="60"/>
        <v>24.2</v>
      </c>
      <c r="I97" s="66">
        <f>SUM(I85:I96)</f>
        <v>121.2</v>
      </c>
      <c r="J97" s="66">
        <f t="shared" si="60"/>
        <v>15.966666666666669</v>
      </c>
      <c r="K97" s="66">
        <f t="shared" si="60"/>
        <v>12.4</v>
      </c>
      <c r="L97" s="66">
        <f t="shared" si="60"/>
        <v>192</v>
      </c>
      <c r="M97" s="66">
        <f>SUM(M85:M96)</f>
        <v>3.75</v>
      </c>
      <c r="N97" s="66">
        <f>SUM(N85:N96)</f>
        <v>0</v>
      </c>
      <c r="S97" s="18" t="str">
        <f t="shared" ref="S97:S160" si="61">IF(T97=0,"",T97)</f>
        <v>Nitro-Fusion Protein</v>
      </c>
      <c r="T97" s="18" t="str">
        <f>Ingredients!A86</f>
        <v>Nitro-Fusion Protein</v>
      </c>
    </row>
    <row r="98" spans="3:20" ht="15.75" thickBot="1">
      <c r="C98" s="42" t="s">
        <v>296</v>
      </c>
      <c r="D98" s="105"/>
      <c r="E98" s="93"/>
      <c r="F98" s="43"/>
      <c r="G98" s="44"/>
      <c r="H98" s="41">
        <f>IF(ISERROR(H97*$P$5/G97),0,H97*$P$5/G97)</f>
        <v>0.13321100917431192</v>
      </c>
      <c r="I98" s="41">
        <f>IF(ISERROR(I97*$Q$5/G97),0,I97*$Q$5/G97)</f>
        <v>0.66715596330275229</v>
      </c>
      <c r="J98" s="41">
        <f>IF(ISERROR(J97*$R$5/G97),0,J97*$R$5/G97)</f>
        <v>0.19775229357798166</v>
      </c>
      <c r="K98" s="41"/>
      <c r="L98" s="41"/>
      <c r="M98" s="41"/>
      <c r="N98" s="41"/>
      <c r="O98" s="9"/>
      <c r="P98" s="9"/>
      <c r="Q98" s="9"/>
      <c r="R98" s="9"/>
      <c r="S98" s="18" t="str">
        <f t="shared" si="61"/>
        <v>Oat Bran</v>
      </c>
      <c r="T98" s="18" t="str">
        <f>Ingredients!A87</f>
        <v>Oat Bran</v>
      </c>
    </row>
    <row r="99" spans="3:20" s="8" customFormat="1" ht="24" thickTop="1">
      <c r="C99" s="45" t="s">
        <v>440</v>
      </c>
      <c r="D99" s="106"/>
      <c r="E99" s="94"/>
      <c r="F99" s="46"/>
      <c r="G99" s="67">
        <f>SUM(G26,G41,G55,G69,G83,G97)</f>
        <v>1404.3541666666667</v>
      </c>
      <c r="H99" s="68">
        <f t="shared" ref="H99:N99" si="62">SUM(H26,H41,H55,H69,H83,H97)</f>
        <v>50.533333333333331</v>
      </c>
      <c r="I99" s="68">
        <f>SUM(I26,I41,I55,I69,I83,I97)</f>
        <v>251.90833333333336</v>
      </c>
      <c r="J99" s="68">
        <f>SUM(J26,J41,J55,J69,J83,J97)</f>
        <v>25.05</v>
      </c>
      <c r="K99" s="68">
        <f t="shared" si="62"/>
        <v>24.15</v>
      </c>
      <c r="L99" s="68">
        <f t="shared" si="62"/>
        <v>379</v>
      </c>
      <c r="M99" s="68">
        <f t="shared" si="62"/>
        <v>36.625</v>
      </c>
      <c r="N99" s="68">
        <f t="shared" si="62"/>
        <v>0</v>
      </c>
      <c r="O99"/>
      <c r="P99"/>
      <c r="Q99"/>
      <c r="R99"/>
      <c r="S99" s="18" t="str">
        <f t="shared" si="61"/>
        <v>Oat Muffins</v>
      </c>
      <c r="T99" s="18" t="str">
        <f>Ingredients!A88</f>
        <v>Oat Muffins</v>
      </c>
    </row>
    <row r="100" spans="3:20" s="8" customFormat="1" ht="21">
      <c r="C100" s="47" t="s">
        <v>296</v>
      </c>
      <c r="D100" s="107"/>
      <c r="E100" s="95"/>
      <c r="F100" s="48"/>
      <c r="G100" s="49"/>
      <c r="H100" s="50">
        <f>H99*$P$5/G99</f>
        <v>0.14393330267471702</v>
      </c>
      <c r="I100" s="50">
        <f>I99*$Q$5/G99</f>
        <v>0.71750656440534655</v>
      </c>
      <c r="J100" s="50">
        <f>J99*$R$5/G99</f>
        <v>0.16053642688661751</v>
      </c>
      <c r="K100" s="51"/>
      <c r="L100" s="51"/>
      <c r="M100" s="51"/>
      <c r="N100" s="51"/>
      <c r="O100"/>
      <c r="P100"/>
      <c r="Q100"/>
      <c r="R100"/>
      <c r="S100" s="18" t="str">
        <f t="shared" si="61"/>
        <v>oatmeal</v>
      </c>
      <c r="T100" s="18" t="str">
        <f>Ingredients!A89</f>
        <v>oatmeal</v>
      </c>
    </row>
    <row r="101" spans="3:20" s="9" customFormat="1" ht="15" customHeight="1">
      <c r="C101" s="149" t="s">
        <v>217</v>
      </c>
      <c r="D101" s="151">
        <v>4</v>
      </c>
      <c r="E101" s="153" t="s">
        <v>142</v>
      </c>
      <c r="F101" s="3"/>
      <c r="G101" s="10"/>
      <c r="H101" s="10"/>
      <c r="I101" s="10"/>
      <c r="N101"/>
      <c r="S101" s="18" t="str">
        <f t="shared" si="61"/>
        <v>olive oil</v>
      </c>
      <c r="T101" s="18" t="str">
        <f>Ingredients!A90</f>
        <v>olive oil</v>
      </c>
    </row>
    <row r="102" spans="3:20" ht="15" customHeight="1">
      <c r="C102" s="150"/>
      <c r="D102" s="152"/>
      <c r="E102" s="154"/>
      <c r="S102" s="18" t="str">
        <f t="shared" si="61"/>
        <v>onion</v>
      </c>
      <c r="T102" s="18" t="str">
        <f>Ingredients!A91</f>
        <v>onion</v>
      </c>
    </row>
    <row r="103" spans="3:20">
      <c r="C103" s="155" t="s">
        <v>144</v>
      </c>
      <c r="D103" s="157">
        <v>8</v>
      </c>
      <c r="E103" s="157" t="s">
        <v>143</v>
      </c>
      <c r="S103" s="18" t="str">
        <f t="shared" si="61"/>
        <v>orange</v>
      </c>
      <c r="T103" s="18" t="str">
        <f>Ingredients!A92</f>
        <v>orange</v>
      </c>
    </row>
    <row r="104" spans="3:20">
      <c r="C104" s="156"/>
      <c r="D104" s="158"/>
      <c r="E104" s="158"/>
      <c r="S104" s="18" t="str">
        <f t="shared" si="61"/>
        <v>parsley</v>
      </c>
      <c r="T104" s="18" t="str">
        <f>Ingredients!A93</f>
        <v>parsley</v>
      </c>
    </row>
    <row r="105" spans="3:20">
      <c r="S105" s="18" t="str">
        <f t="shared" si="61"/>
        <v>peach</v>
      </c>
      <c r="T105" s="18" t="str">
        <f>Ingredients!A94</f>
        <v>peach</v>
      </c>
    </row>
    <row r="106" spans="3:20" s="9" customFormat="1">
      <c r="C106"/>
      <c r="D106" s="59"/>
      <c r="E106"/>
      <c r="F106"/>
      <c r="G106" s="11"/>
      <c r="H106" s="11"/>
      <c r="I106" s="11"/>
      <c r="J106" s="12"/>
      <c r="K106" s="12"/>
      <c r="L106" s="12"/>
      <c r="M106" s="12"/>
      <c r="N106"/>
      <c r="O106"/>
      <c r="P106"/>
      <c r="Q106"/>
      <c r="R106"/>
      <c r="S106" s="18" t="str">
        <f t="shared" si="61"/>
        <v>peas</v>
      </c>
      <c r="T106" s="18" t="str">
        <f>Ingredients!A95</f>
        <v>peas</v>
      </c>
    </row>
    <row r="107" spans="3:20">
      <c r="S107" s="18" t="str">
        <f t="shared" si="61"/>
        <v>pine nuts</v>
      </c>
      <c r="T107" s="18" t="str">
        <f>Ingredients!A96</f>
        <v>pine nuts</v>
      </c>
    </row>
    <row r="108" spans="3:20">
      <c r="S108" s="18" t="str">
        <f t="shared" si="61"/>
        <v>pineapple</v>
      </c>
      <c r="T108" s="18" t="str">
        <f>Ingredients!A97</f>
        <v>pineapple</v>
      </c>
    </row>
    <row r="109" spans="3:20">
      <c r="S109" s="18" t="str">
        <f t="shared" si="61"/>
        <v>pumpkin seeds</v>
      </c>
      <c r="T109" s="18" t="str">
        <f>Ingredients!A98</f>
        <v>pumpkin seeds</v>
      </c>
    </row>
    <row r="110" spans="3:20">
      <c r="S110" s="18" t="str">
        <f t="shared" si="61"/>
        <v>PureFit Bar</v>
      </c>
      <c r="T110" s="18" t="str">
        <f>Ingredients!A99</f>
        <v>PureFit Bar</v>
      </c>
    </row>
    <row r="111" spans="3:20">
      <c r="S111" s="18" t="str">
        <f t="shared" si="61"/>
        <v>Quinoa</v>
      </c>
      <c r="T111" s="18" t="str">
        <f>Ingredients!A100</f>
        <v>Quinoa</v>
      </c>
    </row>
    <row r="112" spans="3:20">
      <c r="S112" s="18" t="str">
        <f t="shared" si="61"/>
        <v>Quinoa Tabbouli</v>
      </c>
      <c r="T112" s="18" t="str">
        <f>Ingredients!A101</f>
        <v>Quinoa Tabbouli</v>
      </c>
    </row>
    <row r="113" spans="19:20">
      <c r="S113" s="18" t="str">
        <f t="shared" si="61"/>
        <v>raisins</v>
      </c>
      <c r="T113" s="18" t="str">
        <f>Ingredients!A102</f>
        <v>raisins</v>
      </c>
    </row>
    <row r="114" spans="19:20">
      <c r="S114" s="18" t="str">
        <f t="shared" si="61"/>
        <v>Rapunzel Bouillon, no salt added</v>
      </c>
      <c r="T114" s="18" t="str">
        <f>Ingredients!A103</f>
        <v>Rapunzel Bouillon, no salt added</v>
      </c>
    </row>
    <row r="115" spans="19:20">
      <c r="S115" s="18" t="str">
        <f t="shared" si="61"/>
        <v>Real Quick White Bean Chili</v>
      </c>
      <c r="T115" s="18" t="str">
        <f>Ingredients!A104</f>
        <v>Real Quick White Bean Chili</v>
      </c>
    </row>
    <row r="116" spans="19:20">
      <c r="S116" s="18" t="str">
        <f t="shared" si="61"/>
        <v>red bell pepper</v>
      </c>
      <c r="T116" s="18" t="str">
        <f>Ingredients!A105</f>
        <v>red bell pepper</v>
      </c>
    </row>
    <row r="117" spans="19:20">
      <c r="S117" s="18" t="str">
        <f t="shared" si="61"/>
        <v>red lentils</v>
      </c>
      <c r="T117" s="18" t="str">
        <f>Ingredients!A106</f>
        <v>red lentils</v>
      </c>
    </row>
    <row r="118" spans="19:20">
      <c r="S118" s="18" t="str">
        <f t="shared" si="61"/>
        <v>red potato</v>
      </c>
      <c r="T118" s="18" t="str">
        <f>Ingredients!A107</f>
        <v>red potato</v>
      </c>
    </row>
    <row r="119" spans="19:20">
      <c r="S119" s="18" t="str">
        <f t="shared" si="61"/>
        <v>rice syrup</v>
      </c>
      <c r="T119" s="18" t="str">
        <f>Ingredients!A108</f>
        <v>rice syrup</v>
      </c>
    </row>
    <row r="120" spans="19:20">
      <c r="S120" s="18" t="str">
        <f t="shared" si="61"/>
        <v>romaine</v>
      </c>
      <c r="T120" s="18" t="str">
        <f>Ingredients!A109</f>
        <v>romaine</v>
      </c>
    </row>
    <row r="121" spans="19:20">
      <c r="S121" s="18" t="str">
        <f t="shared" si="61"/>
        <v>Salad</v>
      </c>
      <c r="T121" s="18" t="str">
        <f>Ingredients!A110</f>
        <v>Salad</v>
      </c>
    </row>
    <row r="122" spans="19:20">
      <c r="S122" s="18" t="str">
        <f t="shared" si="61"/>
        <v>salt</v>
      </c>
      <c r="T122" s="18" t="str">
        <f>Ingredients!A111</f>
        <v>salt</v>
      </c>
    </row>
    <row r="123" spans="19:20">
      <c r="S123" s="18" t="str">
        <f t="shared" si="61"/>
        <v>sesame oil</v>
      </c>
      <c r="T123" s="18" t="str">
        <f>Ingredients!A112</f>
        <v>sesame oil</v>
      </c>
    </row>
    <row r="124" spans="19:20">
      <c r="S124" s="18" t="str">
        <f t="shared" si="61"/>
        <v>Smart dogs</v>
      </c>
      <c r="T124" s="18" t="str">
        <f>Ingredients!A113</f>
        <v>Smart dogs</v>
      </c>
    </row>
    <row r="125" spans="19:20">
      <c r="S125" s="18" t="str">
        <f t="shared" si="61"/>
        <v>soy yogurt</v>
      </c>
      <c r="T125" s="18" t="str">
        <f>Ingredients!A114</f>
        <v>soy yogurt</v>
      </c>
    </row>
    <row r="126" spans="19:20">
      <c r="S126" s="18" t="str">
        <f t="shared" si="61"/>
        <v>Soyboy ravioli</v>
      </c>
      <c r="T126" s="18" t="str">
        <f>Ingredients!A115</f>
        <v>Soyboy ravioli</v>
      </c>
    </row>
    <row r="127" spans="19:20">
      <c r="S127" s="18" t="str">
        <f t="shared" si="61"/>
        <v>Soymilk</v>
      </c>
      <c r="T127" s="18" t="str">
        <f>Ingredients!A116</f>
        <v>Soymilk</v>
      </c>
    </row>
    <row r="128" spans="19:20">
      <c r="S128" s="18" t="str">
        <f t="shared" si="61"/>
        <v>soynut butter</v>
      </c>
      <c r="T128" s="18" t="str">
        <f>Ingredients!A117</f>
        <v>soynut butter</v>
      </c>
    </row>
    <row r="129" spans="19:20">
      <c r="S129" s="18" t="str">
        <f t="shared" si="61"/>
        <v>Spaghetti Squash with TVP Tomato Sauce</v>
      </c>
      <c r="T129" s="18" t="str">
        <f>Ingredients!A118</f>
        <v>Spaghetti Squash with TVP Tomato Sauce</v>
      </c>
    </row>
    <row r="130" spans="19:20">
      <c r="S130" s="18" t="str">
        <f t="shared" si="61"/>
        <v>Spicy Indian Chickpeas</v>
      </c>
      <c r="T130" s="18" t="str">
        <f>Ingredients!A119</f>
        <v>Spicy Indian Chickpeas</v>
      </c>
    </row>
    <row r="131" spans="19:20">
      <c r="S131" s="18" t="str">
        <f t="shared" si="61"/>
        <v>spinach</v>
      </c>
      <c r="T131" s="18" t="str">
        <f>Ingredients!A120</f>
        <v>spinach</v>
      </c>
    </row>
    <row r="132" spans="19:20">
      <c r="S132" s="18" t="str">
        <f t="shared" si="61"/>
        <v>Split peas</v>
      </c>
      <c r="T132" s="18" t="str">
        <f>Ingredients!A121</f>
        <v>Split peas</v>
      </c>
    </row>
    <row r="133" spans="19:20">
      <c r="S133" s="18" t="str">
        <f t="shared" si="61"/>
        <v>sprouted bagel</v>
      </c>
      <c r="T133" s="18" t="str">
        <f>Ingredients!A122</f>
        <v>sprouted bagel</v>
      </c>
    </row>
    <row r="134" spans="19:20">
      <c r="S134" s="18" t="str">
        <f t="shared" si="61"/>
        <v>steel cut oats</v>
      </c>
      <c r="T134" s="18" t="str">
        <f>Ingredients!A123</f>
        <v>steel cut oats</v>
      </c>
    </row>
    <row r="135" spans="19:20">
      <c r="S135" s="18" t="str">
        <f t="shared" si="61"/>
        <v>strawberries</v>
      </c>
      <c r="T135" s="18" t="str">
        <f>Ingredients!A124</f>
        <v>strawberries</v>
      </c>
    </row>
    <row r="136" spans="19:20">
      <c r="S136" s="18" t="str">
        <f t="shared" si="61"/>
        <v>sunflower seeds</v>
      </c>
      <c r="T136" s="18" t="str">
        <f>Ingredients!A125</f>
        <v>sunflower seeds</v>
      </c>
    </row>
    <row r="137" spans="19:20">
      <c r="S137" s="18" t="str">
        <f t="shared" si="61"/>
        <v>Sweet Greens Smoothie</v>
      </c>
      <c r="T137" s="18" t="str">
        <f>Ingredients!A126</f>
        <v>Sweet Greens Smoothie</v>
      </c>
    </row>
    <row r="138" spans="19:20">
      <c r="S138" s="18" t="str">
        <f t="shared" si="61"/>
        <v>Sweet Lettuce Smoothie</v>
      </c>
      <c r="T138" s="18" t="str">
        <f>Ingredients!A127</f>
        <v>Sweet Lettuce Smoothie</v>
      </c>
    </row>
    <row r="139" spans="19:20">
      <c r="S139" s="18" t="str">
        <f t="shared" si="61"/>
        <v>Sweet Potato</v>
      </c>
      <c r="T139" s="18" t="str">
        <f>Ingredients!A128</f>
        <v>Sweet Potato</v>
      </c>
    </row>
    <row r="140" spans="19:20">
      <c r="S140" s="18" t="str">
        <f t="shared" si="61"/>
        <v>tahini</v>
      </c>
      <c r="T140" s="18" t="str">
        <f>Ingredients!A129</f>
        <v>tahini</v>
      </c>
    </row>
    <row r="141" spans="19:20">
      <c r="S141" s="18" t="str">
        <f t="shared" si="61"/>
        <v>tamari almonds</v>
      </c>
      <c r="T141" s="18" t="str">
        <f>Ingredients!A130</f>
        <v>tamari almonds</v>
      </c>
    </row>
    <row r="142" spans="19:20">
      <c r="S142" s="18" t="str">
        <f t="shared" si="61"/>
        <v>tempeh</v>
      </c>
      <c r="T142" s="18" t="str">
        <f>Ingredients!A131</f>
        <v>tempeh</v>
      </c>
    </row>
    <row r="143" spans="19:20">
      <c r="S143" s="18" t="str">
        <f t="shared" si="61"/>
        <v>The Incredible Hulk Smoothie</v>
      </c>
      <c r="T143" s="18" t="str">
        <f>Ingredients!A132</f>
        <v>The Incredible Hulk Smoothie</v>
      </c>
    </row>
    <row r="144" spans="19:20">
      <c r="S144" s="18" t="str">
        <f t="shared" si="61"/>
        <v>TJ's beef-less strips</v>
      </c>
      <c r="T144" s="18" t="str">
        <f>Ingredients!A133</f>
        <v>TJ's beef-less strips</v>
      </c>
    </row>
    <row r="145" spans="19:20">
      <c r="S145" s="18" t="str">
        <f t="shared" si="61"/>
        <v>TJ's chicken-less strips</v>
      </c>
      <c r="T145" s="18" t="str">
        <f>Ingredients!A134</f>
        <v>TJ's chicken-less strips</v>
      </c>
    </row>
    <row r="146" spans="19:20">
      <c r="S146" s="18" t="str">
        <f t="shared" si="61"/>
        <v>tofu shirataki fettucine</v>
      </c>
      <c r="T146" s="18" t="str">
        <f>Ingredients!A135</f>
        <v>tofu shirataki fettucine</v>
      </c>
    </row>
    <row r="147" spans="19:20">
      <c r="S147" s="18" t="str">
        <f t="shared" si="61"/>
        <v>tomato paste</v>
      </c>
      <c r="T147" s="18" t="str">
        <f>Ingredients!A136</f>
        <v>tomato paste</v>
      </c>
    </row>
    <row r="148" spans="19:20">
      <c r="S148" s="18" t="str">
        <f t="shared" si="61"/>
        <v>tomato salsa</v>
      </c>
      <c r="T148" s="18" t="str">
        <f>Ingredients!A137</f>
        <v>tomato salsa</v>
      </c>
    </row>
    <row r="149" spans="19:20">
      <c r="S149" s="18" t="str">
        <f t="shared" si="61"/>
        <v>Trader Joe's  Organic Marinara No Salt Added Low Fat</v>
      </c>
      <c r="T149" s="18" t="str">
        <f>Ingredients!A138</f>
        <v>Trader Joe's  Organic Marinara No Salt Added Low Fat</v>
      </c>
    </row>
    <row r="150" spans="19:20">
      <c r="S150" s="18" t="str">
        <f t="shared" si="61"/>
        <v>Trader Joe's tortilla</v>
      </c>
      <c r="T150" s="18" t="str">
        <f>Ingredients!A139</f>
        <v>Trader Joe's tortilla</v>
      </c>
    </row>
    <row r="151" spans="19:20">
      <c r="S151" s="18" t="str">
        <f t="shared" si="61"/>
        <v>TVP</v>
      </c>
      <c r="T151" s="18" t="str">
        <f>Ingredients!A140</f>
        <v>TVP</v>
      </c>
    </row>
    <row r="152" spans="19:20">
      <c r="S152" s="18" t="str">
        <f t="shared" si="61"/>
        <v>unsweetened soymilk</v>
      </c>
      <c r="T152" s="18" t="str">
        <f>Ingredients!A141</f>
        <v>unsweetened soymilk</v>
      </c>
    </row>
    <row r="153" spans="19:20">
      <c r="S153" s="18" t="str">
        <f t="shared" si="61"/>
        <v>Vega Protein</v>
      </c>
      <c r="T153" s="18" t="str">
        <f>Ingredients!A142</f>
        <v>Vega Protein</v>
      </c>
    </row>
    <row r="154" spans="19:20">
      <c r="S154" s="18" t="str">
        <f t="shared" si="61"/>
        <v>Westsoy seitan</v>
      </c>
      <c r="T154" s="18" t="str">
        <f>Ingredients!A143</f>
        <v>Westsoy seitan</v>
      </c>
    </row>
    <row r="155" spans="19:20">
      <c r="S155" s="18" t="str">
        <f t="shared" si="61"/>
        <v>Whole Food Vegan Gainer</v>
      </c>
      <c r="T155" s="18" t="str">
        <f>Ingredients!A144</f>
        <v>Whole Food Vegan Gainer</v>
      </c>
    </row>
    <row r="156" spans="19:20">
      <c r="S156" s="18" t="str">
        <f t="shared" si="61"/>
        <v>whole oat flour</v>
      </c>
      <c r="T156" s="18" t="str">
        <f>Ingredients!A145</f>
        <v>whole oat flour</v>
      </c>
    </row>
    <row r="157" spans="19:20">
      <c r="S157" s="18" t="str">
        <f t="shared" si="61"/>
        <v>whole oat flour</v>
      </c>
      <c r="T157" s="18" t="str">
        <f>Ingredients!A146</f>
        <v>whole oat flour</v>
      </c>
    </row>
    <row r="158" spans="19:20">
      <c r="S158" s="18" t="str">
        <f t="shared" si="61"/>
        <v>Whole Wheat Pasta</v>
      </c>
      <c r="T158" s="18" t="str">
        <f>Ingredients!A147</f>
        <v>Whole Wheat Pasta</v>
      </c>
    </row>
    <row r="159" spans="19:20">
      <c r="S159" s="18" t="str">
        <f t="shared" si="61"/>
        <v>whole wheat pita, 4"</v>
      </c>
      <c r="T159" s="18" t="str">
        <f>Ingredients!A148</f>
        <v>whole wheat pita, 4"</v>
      </c>
    </row>
    <row r="160" spans="19:20">
      <c r="S160" s="18" t="str">
        <f t="shared" si="61"/>
        <v>yellow corn grits</v>
      </c>
      <c r="T160" s="18" t="str">
        <f>Ingredients!A149</f>
        <v>yellow corn grits</v>
      </c>
    </row>
    <row r="161" spans="19:20">
      <c r="S161" s="18" t="str">
        <f t="shared" ref="S161:S224" si="63">IF(T161=0,"",T161)</f>
        <v>zucchini</v>
      </c>
      <c r="T161" s="18" t="str">
        <f>Ingredients!A150</f>
        <v>zucchini</v>
      </c>
    </row>
    <row r="162" spans="19:20">
      <c r="S162" s="18" t="str">
        <f t="shared" si="63"/>
        <v>Oat Bran</v>
      </c>
      <c r="T162" s="18" t="str">
        <f>Ingredients!A151</f>
        <v>Oat Bran</v>
      </c>
    </row>
    <row r="163" spans="19:20">
      <c r="S163" s="18" t="str">
        <f t="shared" si="63"/>
        <v>Uncooked quinoa</v>
      </c>
      <c r="T163" s="18" t="str">
        <f>Ingredients!A152</f>
        <v>Uncooked quinoa</v>
      </c>
    </row>
    <row r="164" spans="19:20">
      <c r="S164" s="18" t="str">
        <f t="shared" si="63"/>
        <v>PureFit Bar</v>
      </c>
      <c r="T164" s="18" t="str">
        <f>Ingredients!A153</f>
        <v>PureFit Bar</v>
      </c>
    </row>
    <row r="165" spans="19:20">
      <c r="S165" s="18" t="str">
        <f t="shared" si="63"/>
        <v>Soymilk</v>
      </c>
      <c r="T165" s="18" t="str">
        <f>Ingredients!A154</f>
        <v>Soymilk</v>
      </c>
    </row>
    <row r="166" spans="19:20">
      <c r="S166" s="18" t="str">
        <f t="shared" si="63"/>
        <v>Split peas</v>
      </c>
      <c r="T166" s="18" t="str">
        <f>Ingredients!A155</f>
        <v>Split peas</v>
      </c>
    </row>
    <row r="167" spans="19:20">
      <c r="S167" s="18" t="str">
        <f t="shared" si="63"/>
        <v>Teff</v>
      </c>
      <c r="T167" s="18" t="str">
        <f>Ingredients!A156</f>
        <v>Teff</v>
      </c>
    </row>
    <row r="168" spans="19:20">
      <c r="S168" s="18" t="str">
        <f t="shared" si="63"/>
        <v>Lentils</v>
      </c>
      <c r="T168" s="18" t="str">
        <f>Ingredients!A157</f>
        <v>Lentils</v>
      </c>
    </row>
    <row r="169" spans="19:20">
      <c r="S169" s="18" t="str">
        <f t="shared" si="63"/>
        <v>Brown rice</v>
      </c>
      <c r="T169" s="18" t="str">
        <f>Ingredients!A158</f>
        <v>Brown rice</v>
      </c>
    </row>
    <row r="170" spans="19:20">
      <c r="S170" s="18" t="str">
        <f t="shared" si="63"/>
        <v>Whole Wheat Pasta</v>
      </c>
      <c r="T170" s="18" t="str">
        <f>Ingredients!A159</f>
        <v>Whole Wheat Pasta</v>
      </c>
    </row>
    <row r="171" spans="19:20">
      <c r="S171" s="18" t="str">
        <f t="shared" si="63"/>
        <v>Black beans</v>
      </c>
      <c r="T171" s="18" t="str">
        <f>Ingredients!A160</f>
        <v>Black beans</v>
      </c>
    </row>
    <row r="172" spans="19:20">
      <c r="S172" s="18" t="str">
        <f t="shared" si="63"/>
        <v>Protein</v>
      </c>
      <c r="T172" s="18" t="str">
        <f>Ingredients!A161</f>
        <v>Protein</v>
      </c>
    </row>
    <row r="173" spans="19:20">
      <c r="S173" s="18" t="str">
        <f t="shared" si="63"/>
        <v>Extra firm tofu</v>
      </c>
      <c r="T173" s="18" t="str">
        <f>Ingredients!A162</f>
        <v>Extra firm tofu</v>
      </c>
    </row>
    <row r="174" spans="19:20">
      <c r="S174" s="18" t="str">
        <f t="shared" si="63"/>
        <v>Edamame</v>
      </c>
      <c r="T174" s="18" t="str">
        <f>Ingredients!A163</f>
        <v>Edamame</v>
      </c>
    </row>
    <row r="175" spans="19:20">
      <c r="S175" s="18" t="str">
        <f t="shared" si="63"/>
        <v>Light tofu</v>
      </c>
      <c r="T175" s="18" t="str">
        <f>Ingredients!A164</f>
        <v>Light tofu</v>
      </c>
    </row>
    <row r="176" spans="19:20">
      <c r="S176" s="18" t="str">
        <f t="shared" si="63"/>
        <v>Trader Joe's tortilla</v>
      </c>
      <c r="T176" s="18" t="str">
        <f>Ingredients!A165</f>
        <v>Trader Joe's tortilla</v>
      </c>
    </row>
    <row r="177" spans="19:20">
      <c r="S177" s="18" t="str">
        <f t="shared" si="63"/>
        <v>Smart dogs</v>
      </c>
      <c r="T177" s="18" t="str">
        <f>Ingredients!A166</f>
        <v>Smart dogs</v>
      </c>
    </row>
    <row r="178" spans="19:20">
      <c r="S178" s="18" t="str">
        <f t="shared" si="63"/>
        <v>Westsoy seitan</v>
      </c>
      <c r="T178" s="18" t="str">
        <f>Ingredients!A167</f>
        <v>Westsoy seitan</v>
      </c>
    </row>
    <row r="179" spans="19:20">
      <c r="S179" s="18" t="str">
        <f t="shared" si="63"/>
        <v>Yves' "Meatless Lemon Herb Chicken skewers"</v>
      </c>
      <c r="T179" s="18" t="str">
        <f>Ingredients!A168</f>
        <v>Yves' "Meatless Lemon Herb Chicken skewers"</v>
      </c>
    </row>
    <row r="180" spans="19:20">
      <c r="S180" s="18" t="str">
        <f t="shared" si="63"/>
        <v>TVP</v>
      </c>
      <c r="T180" s="18" t="str">
        <f>Ingredients!A169</f>
        <v>TVP</v>
      </c>
    </row>
    <row r="181" spans="19:20">
      <c r="S181" s="18" t="str">
        <f t="shared" si="63"/>
        <v>Salad</v>
      </c>
      <c r="T181" s="18" t="str">
        <f>Ingredients!A170</f>
        <v>Salad</v>
      </c>
    </row>
    <row r="182" spans="19:20">
      <c r="S182" s="18" t="str">
        <f t="shared" si="63"/>
        <v>Almonds</v>
      </c>
      <c r="T182" s="18" t="str">
        <f>Ingredients!A171</f>
        <v>Almonds</v>
      </c>
    </row>
    <row r="183" spans="19:20">
      <c r="S183" s="18" t="str">
        <f t="shared" si="63"/>
        <v>Blueberries</v>
      </c>
      <c r="T183" s="18" t="str">
        <f>Ingredients!A172</f>
        <v>Blueberries</v>
      </c>
    </row>
    <row r="184" spans="19:20">
      <c r="S184" s="18" t="str">
        <f t="shared" si="63"/>
        <v>Grapefruit</v>
      </c>
      <c r="T184" s="18" t="str">
        <f>Ingredients!A173</f>
        <v>Grapefruit</v>
      </c>
    </row>
    <row r="185" spans="19:20">
      <c r="S185" s="18" t="str">
        <f t="shared" si="63"/>
        <v>Gardein Beef</v>
      </c>
      <c r="T185" s="18" t="str">
        <f>Ingredients!A174</f>
        <v>Gardein Beef</v>
      </c>
    </row>
    <row r="186" spans="19:20">
      <c r="S186" s="18" t="str">
        <f t="shared" si="63"/>
        <v>Gardein Chicken</v>
      </c>
      <c r="T186" s="18" t="str">
        <f>Ingredients!A175</f>
        <v>Gardein Chicken</v>
      </c>
    </row>
    <row r="187" spans="19:20">
      <c r="S187" s="18" t="str">
        <f t="shared" si="63"/>
        <v>Bean Shake</v>
      </c>
      <c r="T187" s="18" t="str">
        <f>Ingredients!A176</f>
        <v>Bean Shake</v>
      </c>
    </row>
    <row r="188" spans="19:20">
      <c r="S188" s="18" t="str">
        <f t="shared" si="63"/>
        <v>Sweet Potato</v>
      </c>
      <c r="T188" s="18" t="str">
        <f>Ingredients!A177</f>
        <v>Sweet Potato</v>
      </c>
    </row>
    <row r="189" spans="19:20">
      <c r="S189" s="18" t="str">
        <f t="shared" si="63"/>
        <v>Apple</v>
      </c>
      <c r="T189" s="18" t="str">
        <f>Ingredients!A178</f>
        <v>Apple</v>
      </c>
    </row>
    <row r="190" spans="19:20">
      <c r="S190" s="18" t="str">
        <f t="shared" si="63"/>
        <v>Ezekiel Bread</v>
      </c>
      <c r="T190" s="18" t="str">
        <f>Ingredients!A179</f>
        <v>Ezekiel Bread</v>
      </c>
    </row>
    <row r="191" spans="19:20">
      <c r="S191" s="18" t="str">
        <f t="shared" si="63"/>
        <v>Luna Bar</v>
      </c>
      <c r="T191" s="18" t="str">
        <f>Ingredients!A180</f>
        <v>Luna Bar</v>
      </c>
    </row>
    <row r="192" spans="19:20">
      <c r="S192" s="18" t="str">
        <f t="shared" si="63"/>
        <v>Vegetable</v>
      </c>
      <c r="T192" s="18" t="str">
        <f>Ingredients!A181</f>
        <v>Vegetable</v>
      </c>
    </row>
    <row r="193" spans="19:20">
      <c r="S193" s="18" t="str">
        <f t="shared" si="63"/>
        <v>banana</v>
      </c>
      <c r="T193" s="18" t="str">
        <f>Ingredients!A182</f>
        <v>banana</v>
      </c>
    </row>
    <row r="194" spans="19:20">
      <c r="S194" s="18" t="str">
        <f t="shared" si="63"/>
        <v>soyboy ravioli</v>
      </c>
      <c r="T194" s="18" t="str">
        <f>Ingredients!A183</f>
        <v>soyboy ravioli</v>
      </c>
    </row>
    <row r="195" spans="19:20">
      <c r="S195" s="18" t="str">
        <f t="shared" si="63"/>
        <v>defatted peanut butter</v>
      </c>
      <c r="T195" s="18" t="str">
        <f>Ingredients!A184</f>
        <v>defatted peanut butter</v>
      </c>
    </row>
    <row r="196" spans="19:20">
      <c r="S196" s="18" t="str">
        <f t="shared" si="63"/>
        <v>strawberries</v>
      </c>
      <c r="T196" s="18" t="str">
        <f>Ingredients!A185</f>
        <v>strawberries</v>
      </c>
    </row>
    <row r="197" spans="19:20">
      <c r="S197" s="18" t="str">
        <f t="shared" si="63"/>
        <v>grapes</v>
      </c>
      <c r="T197" s="18" t="str">
        <f>Ingredients!A186</f>
        <v>grapes</v>
      </c>
    </row>
    <row r="198" spans="19:20">
      <c r="S198" s="18" t="str">
        <f t="shared" si="63"/>
        <v>mung bean flour</v>
      </c>
      <c r="T198" s="18" t="str">
        <f>Ingredients!A187</f>
        <v>mung bean flour</v>
      </c>
    </row>
    <row r="199" spans="19:20">
      <c r="S199" s="18" t="str">
        <f t="shared" si="63"/>
        <v>pumpkin seeds</v>
      </c>
      <c r="T199" s="18" t="str">
        <f>Ingredients!A188</f>
        <v>pumpkin seeds</v>
      </c>
    </row>
    <row r="200" spans="19:20">
      <c r="S200" s="18" t="str">
        <f t="shared" si="63"/>
        <v>mung bean shake</v>
      </c>
      <c r="T200" s="18" t="str">
        <f>Ingredients!A189</f>
        <v>mung bean shake</v>
      </c>
    </row>
    <row r="201" spans="19:20">
      <c r="S201" s="18" t="str">
        <f t="shared" si="63"/>
        <v>canellini beans</v>
      </c>
      <c r="T201" s="18" t="str">
        <f>Ingredients!A190</f>
        <v>canellini beans</v>
      </c>
    </row>
    <row r="202" spans="19:20">
      <c r="S202" s="18" t="str">
        <f t="shared" si="63"/>
        <v>chicken-less strips</v>
      </c>
      <c r="T202" s="18" t="str">
        <f>Ingredients!A191</f>
        <v>chicken-less strips</v>
      </c>
    </row>
    <row r="203" spans="19:20">
      <c r="S203" s="18" t="str">
        <f t="shared" si="63"/>
        <v>beef-less strips</v>
      </c>
      <c r="T203" s="18" t="str">
        <f>Ingredients!A192</f>
        <v>beef-less strips</v>
      </c>
    </row>
    <row r="204" spans="19:20">
      <c r="S204" s="18" t="str">
        <f t="shared" si="63"/>
        <v>chickpeas</v>
      </c>
      <c r="T204" s="18" t="str">
        <f>Ingredients!A193</f>
        <v>chickpeas</v>
      </c>
    </row>
    <row r="205" spans="19:20">
      <c r="S205" s="18" t="str">
        <f t="shared" si="63"/>
        <v>olive oil</v>
      </c>
      <c r="T205" s="18" t="str">
        <f>Ingredients!A194</f>
        <v>olive oil</v>
      </c>
    </row>
    <row r="206" spans="19:20">
      <c r="S206" s="18" t="str">
        <f t="shared" si="63"/>
        <v>ezekiel cereal</v>
      </c>
      <c r="T206" s="18" t="str">
        <f>Ingredients!A195</f>
        <v>ezekiel cereal</v>
      </c>
    </row>
    <row r="207" spans="19:20">
      <c r="S207" s="18" t="str">
        <f t="shared" si="63"/>
        <v>soynut butter</v>
      </c>
      <c r="T207" s="18" t="str">
        <f>Ingredients!A196</f>
        <v>soynut butter</v>
      </c>
    </row>
    <row r="208" spans="19:20">
      <c r="S208" s="18" t="str">
        <f t="shared" si="63"/>
        <v>red potato</v>
      </c>
      <c r="T208" s="18" t="str">
        <f>Ingredients!A197</f>
        <v>red potato</v>
      </c>
    </row>
    <row r="209" spans="19:20">
      <c r="S209" s="18" t="str">
        <f t="shared" si="63"/>
        <v>unsweetened soymilk</v>
      </c>
      <c r="T209" s="18" t="str">
        <f>Ingredients!A198</f>
        <v>unsweetened soymilk</v>
      </c>
    </row>
    <row r="210" spans="19:20">
      <c r="S210" s="18" t="str">
        <f t="shared" si="63"/>
        <v>oatmeal</v>
      </c>
      <c r="T210" s="18" t="str">
        <f>Ingredients!A199</f>
        <v>oatmeal</v>
      </c>
    </row>
    <row r="211" spans="19:20">
      <c r="S211" s="18" t="str">
        <f t="shared" si="63"/>
        <v>rice syrup</v>
      </c>
      <c r="T211" s="18" t="str">
        <f>Ingredients!A200</f>
        <v>rice syrup</v>
      </c>
    </row>
    <row r="212" spans="19:20">
      <c r="S212" s="18" t="str">
        <f t="shared" si="63"/>
        <v>almond butter</v>
      </c>
      <c r="T212" s="18" t="str">
        <f>Ingredients!A201</f>
        <v>almond butter</v>
      </c>
    </row>
    <row r="213" spans="19:20">
      <c r="S213" s="18" t="str">
        <f t="shared" si="63"/>
        <v>bell peppers</v>
      </c>
      <c r="T213" s="18" t="str">
        <f>Ingredients!A202</f>
        <v>bell peppers</v>
      </c>
    </row>
    <row r="214" spans="19:20">
      <c r="S214" s="18" t="str">
        <f t="shared" si="63"/>
        <v>avocado</v>
      </c>
      <c r="T214" s="18" t="str">
        <f>Ingredients!A203</f>
        <v>avocado</v>
      </c>
    </row>
    <row r="215" spans="19:20">
      <c r="S215" s="18" t="e">
        <f t="shared" si="63"/>
        <v>#REF!</v>
      </c>
      <c r="T215" s="18" t="e">
        <f>Ingredients!#REF!</f>
        <v>#REF!</v>
      </c>
    </row>
    <row r="216" spans="19:20">
      <c r="S216" s="18" t="str">
        <f t="shared" si="63"/>
        <v>flaxseed oil</v>
      </c>
      <c r="T216" s="18" t="str">
        <f>Ingredients!A204</f>
        <v>flaxseed oil</v>
      </c>
    </row>
    <row r="217" spans="19:20">
      <c r="S217" s="18" t="str">
        <f t="shared" si="63"/>
        <v>raisins</v>
      </c>
      <c r="T217" s="18" t="str">
        <f>Ingredients!A205</f>
        <v>raisins</v>
      </c>
    </row>
    <row r="218" spans="19:20">
      <c r="S218" s="18" t="str">
        <f t="shared" si="63"/>
        <v>natural peanut butter</v>
      </c>
      <c r="T218" s="18" t="str">
        <f>Ingredients!A206</f>
        <v>natural peanut butter</v>
      </c>
    </row>
    <row r="219" spans="19:20">
      <c r="S219" s="18" t="str">
        <f t="shared" si="63"/>
        <v>broccoli</v>
      </c>
      <c r="T219" s="18" t="str">
        <f>Ingredients!A207</f>
        <v>broccoli</v>
      </c>
    </row>
    <row r="220" spans="19:20">
      <c r="S220" s="18" t="str">
        <f t="shared" si="63"/>
        <v>Hemp Bagel</v>
      </c>
      <c r="T220" s="18" t="str">
        <f>Ingredients!A208</f>
        <v>Hemp Bagel</v>
      </c>
    </row>
    <row r="221" spans="19:20">
      <c r="S221" s="18" t="str">
        <f t="shared" si="63"/>
        <v>soy yogurt</v>
      </c>
      <c r="T221" s="18" t="str">
        <f>Ingredients!A209</f>
        <v>soy yogurt</v>
      </c>
    </row>
    <row r="222" spans="19:20">
      <c r="S222" s="18" t="str">
        <f t="shared" si="63"/>
        <v>einkorn pasta</v>
      </c>
      <c r="T222" s="18" t="str">
        <f>Ingredients!A210</f>
        <v>einkorn pasta</v>
      </c>
    </row>
    <row r="223" spans="19:20">
      <c r="S223" s="18" t="str">
        <f t="shared" si="63"/>
        <v>sprouted bagel</v>
      </c>
      <c r="T223" s="18" t="str">
        <f>Ingredients!A211</f>
        <v>sprouted bagel</v>
      </c>
    </row>
    <row r="224" spans="19:20">
      <c r="S224" s="18" t="str">
        <f t="shared" si="63"/>
        <v>pineapple</v>
      </c>
      <c r="T224" s="18" t="str">
        <f>Ingredients!A212</f>
        <v>pineapple</v>
      </c>
    </row>
    <row r="225" spans="19:20">
      <c r="S225" s="18" t="str">
        <f t="shared" ref="S225:S288" si="64">IF(T225=0,"",T225)</f>
        <v>grits</v>
      </c>
      <c r="T225" s="18" t="str">
        <f>Ingredients!A213</f>
        <v>grits</v>
      </c>
    </row>
    <row r="226" spans="19:20">
      <c r="S226" s="18" t="str">
        <f t="shared" si="64"/>
        <v>almond butter</v>
      </c>
      <c r="T226" s="18" t="str">
        <f>Ingredients!A214</f>
        <v>almond butter</v>
      </c>
    </row>
    <row r="227" spans="19:20">
      <c r="S227" s="18" t="str">
        <f t="shared" si="64"/>
        <v>hummus</v>
      </c>
      <c r="T227" s="18" t="str">
        <f>Ingredients!A215</f>
        <v>hummus</v>
      </c>
    </row>
    <row r="228" spans="19:20">
      <c r="S228" s="18" t="str">
        <f t="shared" si="64"/>
        <v>pinenuts</v>
      </c>
      <c r="T228" s="18" t="str">
        <f>Ingredients!A216</f>
        <v>pinenuts</v>
      </c>
    </row>
    <row r="229" spans="19:20">
      <c r="S229" s="18" t="str">
        <f t="shared" si="64"/>
        <v>green beans</v>
      </c>
      <c r="T229" s="18" t="str">
        <f>Ingredients!A217</f>
        <v>green beans</v>
      </c>
    </row>
    <row r="230" spans="19:20">
      <c r="S230" s="18" t="str">
        <f t="shared" si="64"/>
        <v>Gardein tenders</v>
      </c>
      <c r="T230" s="18" t="str">
        <f>Ingredients!A218</f>
        <v>Gardein tenders</v>
      </c>
    </row>
    <row r="231" spans="19:20">
      <c r="S231" s="18" t="str">
        <f t="shared" si="64"/>
        <v>tempeh</v>
      </c>
      <c r="T231" s="18" t="str">
        <f>Ingredients!A219</f>
        <v>tempeh</v>
      </c>
    </row>
    <row r="232" spans="19:20">
      <c r="S232" s="18" t="str">
        <f t="shared" si="64"/>
        <v>pine nuts</v>
      </c>
      <c r="T232" s="18" t="str">
        <f>Ingredients!A220</f>
        <v>pine nuts</v>
      </c>
    </row>
    <row r="233" spans="19:20">
      <c r="S233" s="18" t="str">
        <f t="shared" si="64"/>
        <v>steel cut oats</v>
      </c>
      <c r="T233" s="18" t="str">
        <f>Ingredients!A221</f>
        <v>steel cut oats</v>
      </c>
    </row>
    <row r="234" spans="19:20">
      <c r="S234" s="18" t="str">
        <f t="shared" si="64"/>
        <v>butternut squash</v>
      </c>
      <c r="T234" s="18" t="str">
        <f>Ingredients!A222</f>
        <v>butternut squash</v>
      </c>
    </row>
    <row r="235" spans="19:20">
      <c r="S235" s="18" t="str">
        <f t="shared" si="64"/>
        <v>salt</v>
      </c>
      <c r="T235" s="18" t="str">
        <f>Ingredients!A223</f>
        <v>salt</v>
      </c>
    </row>
    <row r="236" spans="19:20">
      <c r="S236" s="18" t="str">
        <f t="shared" si="64"/>
        <v>Creamy Butternut Squash Soup</v>
      </c>
      <c r="T236" s="18" t="str">
        <f>Ingredients!A224</f>
        <v>Creamy Butternut Squash Soup</v>
      </c>
    </row>
    <row r="237" spans="19:20">
      <c r="S237" s="18" t="str">
        <f t="shared" si="64"/>
        <v>onion</v>
      </c>
      <c r="T237" s="18" t="str">
        <f>Ingredients!A225</f>
        <v>onion</v>
      </c>
    </row>
    <row r="238" spans="19:20">
      <c r="S238" s="18" t="str">
        <f t="shared" si="64"/>
        <v>garlic</v>
      </c>
      <c r="T238" s="18" t="str">
        <f>Ingredients!A226</f>
        <v>garlic</v>
      </c>
    </row>
    <row r="239" spans="19:20">
      <c r="S239" s="18" t="str">
        <f t="shared" si="64"/>
        <v>Rapunzel Bouillon, no salt added</v>
      </c>
      <c r="T239" s="18" t="str">
        <f>Ingredients!A227</f>
        <v>Rapunzel Bouillon, no salt added</v>
      </c>
    </row>
    <row r="240" spans="19:20">
      <c r="S240" s="18" t="str">
        <f t="shared" si="64"/>
        <v>canned diced tomatoes, no salt</v>
      </c>
      <c r="T240" s="18" t="str">
        <f>Ingredients!A228</f>
        <v>canned diced tomatoes, no salt</v>
      </c>
    </row>
    <row r="241" spans="19:20">
      <c r="S241" s="18" t="str">
        <f t="shared" si="64"/>
        <v>canned red kidney beans, rinsed</v>
      </c>
      <c r="T241" s="18" t="str">
        <f>Ingredients!A229</f>
        <v>canned red kidney beans, rinsed</v>
      </c>
    </row>
    <row r="242" spans="19:20">
      <c r="S242" s="18" t="str">
        <f t="shared" si="64"/>
        <v>green beans</v>
      </c>
      <c r="T242" s="18" t="str">
        <f>Ingredients!A230</f>
        <v>green beans</v>
      </c>
    </row>
    <row r="243" spans="19:20">
      <c r="S243" s="18" t="str">
        <f t="shared" si="64"/>
        <v>Minestrone</v>
      </c>
      <c r="T243" s="18" t="str">
        <f>Ingredients!A231</f>
        <v>Minestrone</v>
      </c>
    </row>
    <row r="244" spans="19:20">
      <c r="S244" s="18" t="str">
        <f t="shared" si="64"/>
        <v>tamari almonds</v>
      </c>
      <c r="T244" s="18" t="str">
        <f>Ingredients!A232</f>
        <v>tamari almonds</v>
      </c>
    </row>
    <row r="245" spans="19:20">
      <c r="S245" s="18" t="str">
        <f t="shared" si="64"/>
        <v>Annie's Lite Honey Mustard dressing</v>
      </c>
      <c r="T245" s="18" t="str">
        <f>Ingredients!A233</f>
        <v>Annie's Lite Honey Mustard dressing</v>
      </c>
    </row>
    <row r="246" spans="19:20">
      <c r="S246" s="18" t="str">
        <f t="shared" si="64"/>
        <v>Kalamata olives</v>
      </c>
      <c r="T246" s="18" t="str">
        <f>Ingredients!A234</f>
        <v>Kalamata olives</v>
      </c>
    </row>
    <row r="247" spans="19:20">
      <c r="S247" s="18" t="str">
        <f t="shared" si="64"/>
        <v>sesame oil</v>
      </c>
      <c r="T247" s="18" t="str">
        <f>Ingredients!A235</f>
        <v>sesame oil</v>
      </c>
    </row>
    <row r="248" spans="19:20">
      <c r="S248" s="18" t="str">
        <f t="shared" si="64"/>
        <v>fresca sandwich</v>
      </c>
      <c r="T248" s="18" t="str">
        <f>Ingredients!A236</f>
        <v>fresca sandwich</v>
      </c>
    </row>
    <row r="249" spans="19:20">
      <c r="S249" s="18" t="str">
        <f t="shared" si="64"/>
        <v>Nile Ethiopian Restaurant</v>
      </c>
      <c r="T249" s="18" t="str">
        <f>Ingredients!A237</f>
        <v>Nile Ethiopian Restaurant</v>
      </c>
    </row>
    <row r="250" spans="19:20">
      <c r="S250" s="18" t="str">
        <f t="shared" si="64"/>
        <v>fresca</v>
      </c>
      <c r="T250" s="18" t="str">
        <f>Ingredients!A238</f>
        <v>fresca</v>
      </c>
    </row>
    <row r="251" spans="19:20">
      <c r="S251" s="18" t="str">
        <f t="shared" si="64"/>
        <v>ipanema</v>
      </c>
      <c r="T251" s="18" t="str">
        <f>Ingredients!A239</f>
        <v>ipanema</v>
      </c>
    </row>
    <row r="252" spans="19:20">
      <c r="S252" s="18" t="str">
        <f t="shared" si="64"/>
        <v>sprout</v>
      </c>
      <c r="T252" s="18" t="str">
        <f>Ingredients!A240</f>
        <v>sprout</v>
      </c>
    </row>
    <row r="253" spans="19:20">
      <c r="S253" s="18" t="str">
        <f t="shared" si="64"/>
        <v>white flour</v>
      </c>
      <c r="T253" s="18" t="str">
        <f>Ingredients!A241</f>
        <v>white flour</v>
      </c>
    </row>
    <row r="254" spans="19:20">
      <c r="S254" s="18" t="str">
        <f t="shared" si="64"/>
        <v>spelt flour</v>
      </c>
      <c r="T254" s="18" t="str">
        <f>Ingredients!A242</f>
        <v>spelt flour</v>
      </c>
    </row>
    <row r="255" spans="19:20">
      <c r="S255" s="18" t="str">
        <f t="shared" si="64"/>
        <v>chickpea flour</v>
      </c>
      <c r="T255" s="18" t="str">
        <f>Ingredients!A243</f>
        <v>chickpea flour</v>
      </c>
    </row>
    <row r="256" spans="19:20">
      <c r="S256" s="18" t="str">
        <f t="shared" si="64"/>
        <v>agave nectar</v>
      </c>
      <c r="T256" s="18" t="str">
        <f>Ingredients!A244</f>
        <v>agave nectar</v>
      </c>
    </row>
    <row r="257" spans="19:20">
      <c r="S257" s="18" t="str">
        <f t="shared" si="64"/>
        <v>vegetable oil</v>
      </c>
      <c r="T257" s="18" t="str">
        <f>Ingredients!A245</f>
        <v>vegetable oil</v>
      </c>
    </row>
    <row r="258" spans="19:20">
      <c r="S258" s="18" t="str">
        <f t="shared" si="64"/>
        <v>Derek Bread</v>
      </c>
      <c r="T258" s="18" t="str">
        <f>Ingredients!A246</f>
        <v>Derek Bread</v>
      </c>
    </row>
    <row r="259" spans="19:20">
      <c r="S259" s="18" t="str">
        <f t="shared" si="64"/>
        <v>derek cake</v>
      </c>
      <c r="T259" s="18" t="str">
        <f>Ingredients!A247</f>
        <v>derek cake</v>
      </c>
    </row>
    <row r="260" spans="19:20">
      <c r="S260" s="18" t="str">
        <f t="shared" si="64"/>
        <v>fava beans</v>
      </c>
      <c r="T260" s="18" t="str">
        <f>Ingredients!A248</f>
        <v>fava beans</v>
      </c>
    </row>
    <row r="261" spans="19:20">
      <c r="S261" s="18" t="str">
        <f t="shared" si="64"/>
        <v>blackeyed peas</v>
      </c>
      <c r="T261" s="18" t="str">
        <f>Ingredients!A249</f>
        <v>blackeyed peas</v>
      </c>
    </row>
    <row r="262" spans="19:20">
      <c r="S262" s="18" t="str">
        <f t="shared" si="64"/>
        <v>potato</v>
      </c>
      <c r="T262" s="18" t="str">
        <f>Ingredients!A250</f>
        <v>potato</v>
      </c>
    </row>
    <row r="263" spans="19:20">
      <c r="S263" s="18" t="str">
        <f t="shared" si="64"/>
        <v>corn tortilla</v>
      </c>
      <c r="T263" s="18" t="str">
        <f>Ingredients!A251</f>
        <v>corn tortilla</v>
      </c>
    </row>
    <row r="264" spans="19:20">
      <c r="S264" s="18" t="str">
        <f t="shared" si="64"/>
        <v>red lentils</v>
      </c>
      <c r="T264" s="18" t="str">
        <f>Ingredients!A252</f>
        <v>red lentils</v>
      </c>
    </row>
    <row r="265" spans="19:20">
      <c r="S265" s="18" t="str">
        <f t="shared" si="64"/>
        <v>whole wheat flour</v>
      </c>
      <c r="T265" s="18" t="str">
        <f>Ingredients!A253</f>
        <v>whole wheat flour</v>
      </c>
    </row>
    <row r="266" spans="19:20">
      <c r="S266" s="18" t="str">
        <f t="shared" si="64"/>
        <v>peas</v>
      </c>
      <c r="T266" s="18" t="str">
        <f>Ingredients!A254</f>
        <v>peas</v>
      </c>
    </row>
    <row r="267" spans="19:20">
      <c r="S267" s="18" t="str">
        <f t="shared" si="64"/>
        <v>canned cherries</v>
      </c>
      <c r="T267" s="18" t="str">
        <f>Ingredients!A255</f>
        <v>canned cherries</v>
      </c>
    </row>
    <row r="268" spans="19:20">
      <c r="S268" s="18" t="str">
        <f t="shared" si="64"/>
        <v>carrot</v>
      </c>
      <c r="T268" s="18" t="str">
        <f>Ingredients!A256</f>
        <v>carrot</v>
      </c>
    </row>
    <row r="269" spans="19:20">
      <c r="S269" s="18" t="str">
        <f t="shared" si="64"/>
        <v>fitness bread</v>
      </c>
      <c r="T269" s="18" t="str">
        <f>Ingredients!A257</f>
        <v>fitness bread</v>
      </c>
    </row>
    <row r="270" spans="19:20">
      <c r="S270" s="18" t="str">
        <f t="shared" si="64"/>
        <v>angelfood smoothie</v>
      </c>
      <c r="T270" s="18" t="str">
        <f>Ingredients!A258</f>
        <v>angelfood smoothie</v>
      </c>
    </row>
    <row r="271" spans="19:20">
      <c r="S271" s="18" t="str">
        <f t="shared" si="64"/>
        <v>chocolate pie</v>
      </c>
      <c r="T271" s="18" t="str">
        <f>Ingredients!A259</f>
        <v>chocolate pie</v>
      </c>
    </row>
    <row r="272" spans="19:20">
      <c r="S272" s="18" t="str">
        <f t="shared" si="64"/>
        <v>tofu shirataki fettucine</v>
      </c>
      <c r="T272" s="18" t="str">
        <f>Ingredients!A260</f>
        <v>tofu shirataki fettucine</v>
      </c>
    </row>
    <row r="273" spans="19:20">
      <c r="S273" s="18" t="str">
        <f t="shared" si="64"/>
        <v>spinach</v>
      </c>
      <c r="T273" s="18" t="str">
        <f>Ingredients!A261</f>
        <v>spinach</v>
      </c>
    </row>
    <row r="274" spans="19:20">
      <c r="S274" s="18" t="str">
        <f t="shared" si="64"/>
        <v>grits</v>
      </c>
      <c r="T274" s="18" t="str">
        <f>Ingredients!A262</f>
        <v>grits</v>
      </c>
    </row>
    <row r="275" spans="19:20">
      <c r="S275" s="18" t="str">
        <f t="shared" si="64"/>
        <v>almond milk</v>
      </c>
      <c r="T275" s="18" t="str">
        <f>Ingredients!A263</f>
        <v>almond milk</v>
      </c>
    </row>
    <row r="276" spans="19:20">
      <c r="S276" s="18" t="str">
        <f t="shared" si="64"/>
        <v>corn</v>
      </c>
      <c r="T276" s="18" t="str">
        <f>Ingredients!A264</f>
        <v>corn</v>
      </c>
    </row>
    <row r="277" spans="19:20">
      <c r="S277" s="18" t="str">
        <f t="shared" si="64"/>
        <v>brown rice tortilla</v>
      </c>
      <c r="T277" s="18" t="str">
        <f>Ingredients!A265</f>
        <v>brown rice tortilla</v>
      </c>
    </row>
    <row r="278" spans="19:20">
      <c r="S278" s="18" t="str">
        <f t="shared" si="64"/>
        <v>cauliflower</v>
      </c>
      <c r="T278" s="18" t="str">
        <f>Ingredients!A266</f>
        <v>cauliflower</v>
      </c>
    </row>
    <row r="279" spans="19:20">
      <c r="S279" s="18" t="str">
        <f t="shared" si="64"/>
        <v>watermelon</v>
      </c>
      <c r="T279" s="18" t="str">
        <f>Ingredients!A267</f>
        <v>watermelon</v>
      </c>
    </row>
    <row r="280" spans="19:20">
      <c r="S280" s="18" t="str">
        <f t="shared" si="64"/>
        <v>plum</v>
      </c>
      <c r="T280" s="18" t="str">
        <f>Ingredients!A268</f>
        <v>plum</v>
      </c>
    </row>
    <row r="281" spans="19:20">
      <c r="S281" s="18" t="str">
        <f t="shared" si="64"/>
        <v>Rip's big bowl</v>
      </c>
      <c r="T281" s="18" t="str">
        <f>Ingredients!A269</f>
        <v>Rip's big bowl</v>
      </c>
    </row>
    <row r="282" spans="19:20">
      <c r="S282" s="18" t="str">
        <f t="shared" si="64"/>
        <v>whole food shake</v>
      </c>
      <c r="T282" s="18" t="str">
        <f>Ingredients!A270</f>
        <v>whole food shake</v>
      </c>
    </row>
    <row r="283" spans="19:20">
      <c r="S283" s="18" t="str">
        <f t="shared" si="64"/>
        <v>harrison st</v>
      </c>
      <c r="T283" s="18" t="str">
        <f>Ingredients!A271</f>
        <v>harrison st</v>
      </c>
    </row>
    <row r="284" spans="19:20">
      <c r="S284" s="18" t="str">
        <f t="shared" si="64"/>
        <v>soba noodles</v>
      </c>
      <c r="T284" s="18" t="str">
        <f>Ingredients!A272</f>
        <v>soba noodles</v>
      </c>
    </row>
    <row r="285" spans="19:20">
      <c r="S285" s="18" t="str">
        <f t="shared" si="64"/>
        <v>paratha</v>
      </c>
      <c r="T285" s="18" t="str">
        <f>Ingredients!A273</f>
        <v>paratha</v>
      </c>
    </row>
    <row r="286" spans="19:20">
      <c r="S286" s="18" t="str">
        <f t="shared" si="64"/>
        <v>whole wheat couscous</v>
      </c>
      <c r="T286" s="18" t="str">
        <f>Ingredients!A274</f>
        <v>whole wheat couscous</v>
      </c>
    </row>
    <row r="287" spans="19:20">
      <c r="S287" s="18" t="str">
        <f t="shared" si="64"/>
        <v>cookie</v>
      </c>
      <c r="T287" s="18" t="str">
        <f>Ingredients!A275</f>
        <v>cookie</v>
      </c>
    </row>
    <row r="288" spans="19:20">
      <c r="S288" s="18" t="str">
        <f t="shared" si="64"/>
        <v>sushi</v>
      </c>
      <c r="T288" s="18" t="str">
        <f>Ingredients!A276</f>
        <v>sushi</v>
      </c>
    </row>
    <row r="289" spans="19:20">
      <c r="S289" s="18" t="str">
        <f t="shared" ref="S289:S352" si="65">IF(T289=0,"",T289)</f>
        <v>gardein burger</v>
      </c>
      <c r="T289" s="18" t="str">
        <f>Ingredients!A277</f>
        <v>gardein burger</v>
      </c>
    </row>
    <row r="290" spans="19:20">
      <c r="S290" s="18" t="str">
        <f t="shared" si="65"/>
        <v>millet bun</v>
      </c>
      <c r="T290" s="18" t="str">
        <f>Ingredients!A278</f>
        <v>millet bun</v>
      </c>
    </row>
    <row r="291" spans="19:20">
      <c r="S291" s="18" t="str">
        <f t="shared" si="65"/>
        <v>parkside</v>
      </c>
      <c r="T291" s="18" t="str">
        <f>Ingredients!A279</f>
        <v>parkside</v>
      </c>
    </row>
    <row r="292" spans="19:20">
      <c r="S292" s="18" t="str">
        <f t="shared" si="65"/>
        <v>dark chocolate</v>
      </c>
      <c r="T292" s="18" t="str">
        <f>Ingredients!A280</f>
        <v>dark chocolate</v>
      </c>
    </row>
    <row r="293" spans="19:20">
      <c r="S293" s="18" t="str">
        <f t="shared" si="65"/>
        <v>fat free pumpkin pie</v>
      </c>
      <c r="T293" s="18" t="str">
        <f>Ingredients!A281</f>
        <v>fat free pumpkin pie</v>
      </c>
    </row>
    <row r="294" spans="19:20">
      <c r="S294" s="18" t="str">
        <f t="shared" si="65"/>
        <v>nate's meatless meatballs</v>
      </c>
      <c r="T294" s="18" t="str">
        <f>Ingredients!A282</f>
        <v>nate's meatless meatballs</v>
      </c>
    </row>
    <row r="295" spans="19:20">
      <c r="S295" s="18" t="str">
        <f t="shared" si="65"/>
        <v>nonalcoholic beer</v>
      </c>
      <c r="T295" s="18" t="str">
        <f>Ingredients!A283</f>
        <v>nonalcoholic beer</v>
      </c>
    </row>
    <row r="296" spans="19:20">
      <c r="S296" s="18" t="str">
        <f t="shared" si="65"/>
        <v>biscuit</v>
      </c>
      <c r="T296" s="18" t="str">
        <f>Ingredients!A284</f>
        <v>biscuit</v>
      </c>
    </row>
    <row r="297" spans="19:20">
      <c r="S297" s="18" t="str">
        <f t="shared" si="65"/>
        <v>twin oaks sausage</v>
      </c>
      <c r="T297" s="18" t="str">
        <f>Ingredients!A285</f>
        <v>twin oaks sausage</v>
      </c>
    </row>
    <row r="298" spans="19:20">
      <c r="S298" s="18" t="str">
        <f t="shared" si="65"/>
        <v>field roast frank</v>
      </c>
      <c r="T298" s="18" t="str">
        <f>Ingredients!A286</f>
        <v>field roast frank</v>
      </c>
    </row>
    <row r="299" spans="19:20">
      <c r="S299" s="18" t="str">
        <f t="shared" si="65"/>
        <v>pumpkin muffin</v>
      </c>
      <c r="T299" s="18" t="str">
        <f>Ingredients!A287</f>
        <v>pumpkin muffin</v>
      </c>
    </row>
    <row r="300" spans="19:20">
      <c r="S300" s="18" t="str">
        <f t="shared" si="65"/>
        <v>asparagus</v>
      </c>
      <c r="T300" s="18" t="str">
        <f>Ingredients!A288</f>
        <v>asparagus</v>
      </c>
    </row>
    <row r="301" spans="19:20">
      <c r="S301" s="18" t="str">
        <f t="shared" si="65"/>
        <v>whole wheat pizza crust</v>
      </c>
      <c r="T301" s="18" t="str">
        <f>Ingredients!A289</f>
        <v>whole wheat pizza crust</v>
      </c>
    </row>
    <row r="302" spans="19:20">
      <c r="S302" s="18" t="str">
        <f t="shared" si="65"/>
        <v>chocolate mousse</v>
      </c>
      <c r="T302" s="18" t="str">
        <f>Ingredients!A290</f>
        <v>chocolate mousse</v>
      </c>
    </row>
    <row r="303" spans="19:20">
      <c r="S303" s="18" t="str">
        <f t="shared" si="65"/>
        <v>green beans</v>
      </c>
      <c r="T303" s="18" t="str">
        <f>Ingredients!A291</f>
        <v>green beans</v>
      </c>
    </row>
    <row r="304" spans="19:20">
      <c r="S304" s="18" t="str">
        <f t="shared" si="65"/>
        <v>zucchini</v>
      </c>
      <c r="T304" s="18" t="str">
        <f>Ingredients!A292</f>
        <v>zucchini</v>
      </c>
    </row>
    <row r="305" spans="19:20">
      <c r="S305" s="18" t="str">
        <f t="shared" si="65"/>
        <v>white rice</v>
      </c>
      <c r="T305" s="18" t="str">
        <f>Ingredients!A293</f>
        <v>white rice</v>
      </c>
    </row>
    <row r="306" spans="19:20">
      <c r="S306" s="18" t="str">
        <f t="shared" si="65"/>
        <v>kale</v>
      </c>
      <c r="T306" s="18" t="str">
        <f>Ingredients!A294</f>
        <v>kale</v>
      </c>
    </row>
    <row r="307" spans="19:20">
      <c r="S307" s="18" t="str">
        <f t="shared" si="65"/>
        <v>pinto beans</v>
      </c>
      <c r="T307" s="18" t="str">
        <f>Ingredients!A295</f>
        <v>pinto beans</v>
      </c>
    </row>
    <row r="308" spans="19:20">
      <c r="S308" s="18" t="str">
        <f t="shared" si="65"/>
        <v>golean cereal</v>
      </c>
      <c r="T308" s="18" t="str">
        <f>Ingredients!A296</f>
        <v>golean cereal</v>
      </c>
    </row>
    <row r="309" spans="19:20">
      <c r="S309" s="18" t="str">
        <f t="shared" si="65"/>
        <v>fat free brownie</v>
      </c>
      <c r="T309" s="18" t="str">
        <f>Ingredients!A297</f>
        <v>fat free brownie</v>
      </c>
    </row>
    <row r="310" spans="19:20">
      <c r="S310" s="18" t="str">
        <f t="shared" si="65"/>
        <v>brown rice pasta</v>
      </c>
      <c r="T310" s="18" t="str">
        <f>Ingredients!A298</f>
        <v>brown rice pasta</v>
      </c>
    </row>
    <row r="311" spans="19:20">
      <c r="S311" s="18" t="str">
        <f t="shared" si="65"/>
        <v>mac and cheese with broccoli and hotdogs</v>
      </c>
      <c r="T311" s="18" t="str">
        <f>Ingredients!A299</f>
        <v>mac and cheese with broccoli and hotdogs</v>
      </c>
    </row>
    <row r="312" spans="19:20">
      <c r="S312" s="18" t="str">
        <f t="shared" si="65"/>
        <v>kiwi</v>
      </c>
      <c r="T312" s="18" t="str">
        <f>Ingredients!A300</f>
        <v>kiwi</v>
      </c>
    </row>
    <row r="313" spans="19:20">
      <c r="S313" s="18" t="str">
        <f t="shared" si="65"/>
        <v>whole foods</v>
      </c>
      <c r="T313" s="18" t="str">
        <f>Ingredients!A301</f>
        <v>whole foods</v>
      </c>
    </row>
    <row r="314" spans="19:20">
      <c r="S314" s="18" t="str">
        <f t="shared" si="65"/>
        <v>tortilla shell</v>
      </c>
      <c r="T314" s="18" t="str">
        <f>Ingredients!A302</f>
        <v>tortilla shell</v>
      </c>
    </row>
    <row r="315" spans="19:20">
      <c r="S315" s="18" t="str">
        <f t="shared" si="65"/>
        <v>ground beef</v>
      </c>
      <c r="T315" s="18" t="str">
        <f>Ingredients!A303</f>
        <v>ground beef</v>
      </c>
    </row>
    <row r="316" spans="19:20">
      <c r="S316" s="18" t="str">
        <f t="shared" si="65"/>
        <v>refried beans</v>
      </c>
      <c r="T316" s="18" t="str">
        <f>Ingredients!A304</f>
        <v>refried beans</v>
      </c>
    </row>
    <row r="317" spans="19:20">
      <c r="S317" s="18" t="str">
        <f t="shared" si="65"/>
        <v>Double decker taco</v>
      </c>
      <c r="T317" s="18" t="str">
        <f>Ingredients!A305</f>
        <v>Double decker taco</v>
      </c>
    </row>
    <row r="318" spans="19:20">
      <c r="S318" s="18" t="str">
        <f t="shared" si="65"/>
        <v>wrap-itz tortilla</v>
      </c>
      <c r="T318" s="18" t="str">
        <f>Ingredients!A306</f>
        <v>wrap-itz tortilla</v>
      </c>
    </row>
    <row r="319" spans="19:20">
      <c r="S319" s="18" t="str">
        <f t="shared" si="65"/>
        <v>ezekiel pita</v>
      </c>
      <c r="T319" s="18" t="str">
        <f>Ingredients!A307</f>
        <v>ezekiel pita</v>
      </c>
    </row>
    <row r="320" spans="19:20">
      <c r="S320" s="18" t="str">
        <f t="shared" si="65"/>
        <v>mushrooms</v>
      </c>
      <c r="T320" s="18" t="str">
        <f>Ingredients!A308</f>
        <v>mushrooms</v>
      </c>
    </row>
    <row r="321" spans="19:20">
      <c r="S321" s="18" t="str">
        <f t="shared" si="65"/>
        <v>date</v>
      </c>
      <c r="T321" s="18" t="str">
        <f>Ingredients!A309</f>
        <v>date</v>
      </c>
    </row>
    <row r="322" spans="19:20">
      <c r="S322" s="18" t="str">
        <f t="shared" si="65"/>
        <v>buckwheat flour</v>
      </c>
      <c r="T322" s="18" t="str">
        <f>Ingredients!A310</f>
        <v>buckwheat flour</v>
      </c>
    </row>
    <row r="323" spans="19:20">
      <c r="S323" s="18" t="str">
        <f t="shared" si="65"/>
        <v>buckwheat pancakes</v>
      </c>
      <c r="T323" s="18" t="str">
        <f>Ingredients!A311</f>
        <v>buckwheat pancakes</v>
      </c>
    </row>
    <row r="324" spans="19:20">
      <c r="S324" s="18" t="str">
        <f t="shared" si="65"/>
        <v>spaghetti squash</v>
      </c>
      <c r="T324" s="18" t="str">
        <f>Ingredients!A312</f>
        <v>spaghetti squash</v>
      </c>
    </row>
    <row r="325" spans="19:20">
      <c r="S325" s="18" t="str">
        <f t="shared" si="65"/>
        <v>smart and delicious low carb tortilla</v>
      </c>
      <c r="T325" s="18" t="str">
        <f>Ingredients!A313</f>
        <v>smart and delicious low carb tortilla</v>
      </c>
    </row>
    <row r="326" spans="19:20">
      <c r="S326" s="18" t="str">
        <f t="shared" si="65"/>
        <v>focaccia bread</v>
      </c>
      <c r="T326" s="18" t="str">
        <f>Ingredients!A314</f>
        <v>focaccia bread</v>
      </c>
    </row>
    <row r="327" spans="19:20">
      <c r="S327" s="18" t="str">
        <f t="shared" si="65"/>
        <v>vegan chocolate cake</v>
      </c>
      <c r="T327" s="18" t="str">
        <f>Ingredients!A315</f>
        <v>vegan chocolate cake</v>
      </c>
    </row>
    <row r="328" spans="19:20">
      <c r="S328" s="18" t="str">
        <f t="shared" si="65"/>
        <v>wine</v>
      </c>
      <c r="T328" s="18" t="str">
        <f>Ingredients!A316</f>
        <v>wine</v>
      </c>
    </row>
    <row r="329" spans="19:20">
      <c r="S329" s="18" t="str">
        <f t="shared" si="65"/>
        <v>plant fusion protein</v>
      </c>
      <c r="T329" s="18" t="str">
        <f>Ingredients!A317</f>
        <v>plant fusion protein</v>
      </c>
    </row>
    <row r="330" spans="19:20">
      <c r="S330" s="18" t="str">
        <f t="shared" si="65"/>
        <v>sunwarrior protein</v>
      </c>
      <c r="T330" s="18" t="str">
        <f>Ingredients!A318</f>
        <v>sunwarrior protein</v>
      </c>
    </row>
    <row r="331" spans="19:20">
      <c r="S331" s="18" t="str">
        <f t="shared" si="65"/>
        <v>warrior blend protein</v>
      </c>
      <c r="T331" s="18" t="str">
        <f>Ingredients!A319</f>
        <v>warrior blend protein</v>
      </c>
    </row>
    <row r="332" spans="19:20">
      <c r="S332" s="18" t="str">
        <f t="shared" si="65"/>
        <v>tempt ice cream</v>
      </c>
      <c r="T332" s="18" t="str">
        <f>Ingredients!A320</f>
        <v>tempt ice cream</v>
      </c>
    </row>
    <row r="333" spans="19:20">
      <c r="S333" s="18" t="str">
        <f t="shared" si="65"/>
        <v>sophie's fish fillet</v>
      </c>
      <c r="T333" s="18" t="str">
        <f>Ingredients!A321</f>
        <v>sophie's fish fillet</v>
      </c>
    </row>
    <row r="334" spans="19:20">
      <c r="S334" s="18" t="str">
        <f t="shared" si="65"/>
        <v>mimi's whole wheat pizza crust</v>
      </c>
      <c r="T334" s="18" t="str">
        <f>Ingredients!A322</f>
        <v>mimi's whole wheat pizza crust</v>
      </c>
    </row>
    <row r="335" spans="19:20">
      <c r="S335" s="18" t="str">
        <f t="shared" si="65"/>
        <v>vegan gourmet cheese</v>
      </c>
      <c r="T335" s="18" t="str">
        <f>Ingredients!A323</f>
        <v>vegan gourmet cheese</v>
      </c>
    </row>
    <row r="336" spans="19:20">
      <c r="S336" s="18" t="str">
        <f t="shared" si="65"/>
        <v>fig bar</v>
      </c>
      <c r="T336" s="18" t="str">
        <f>Ingredients!A324</f>
        <v>fig bar</v>
      </c>
    </row>
    <row r="337" spans="19:20">
      <c r="S337" s="18" t="str">
        <f t="shared" si="65"/>
        <v>clif builder bar</v>
      </c>
      <c r="T337" s="18" t="str">
        <f>Ingredients!A325</f>
        <v>clif builder bar</v>
      </c>
    </row>
    <row r="338" spans="19:20">
      <c r="S338" s="18" t="str">
        <f t="shared" si="65"/>
        <v>bok choy</v>
      </c>
      <c r="T338" s="18" t="str">
        <f>Ingredients!A326</f>
        <v>bok choy</v>
      </c>
    </row>
    <row r="339" spans="19:20">
      <c r="S339" s="18" t="str">
        <f t="shared" si="65"/>
        <v>whole wheat hotdog bun</v>
      </c>
      <c r="T339" s="18" t="str">
        <f>Ingredients!A327</f>
        <v>whole wheat hotdog bun</v>
      </c>
    </row>
    <row r="340" spans="19:20">
      <c r="S340" s="18" t="str">
        <f t="shared" si="65"/>
        <v>corn on the cob</v>
      </c>
      <c r="T340" s="18" t="str">
        <f>Ingredients!A328</f>
        <v>corn on the cob</v>
      </c>
    </row>
    <row r="341" spans="19:20">
      <c r="S341" s="18" t="str">
        <f t="shared" si="65"/>
        <v>yves hotdog</v>
      </c>
      <c r="T341" s="18" t="str">
        <f>Ingredients!A329</f>
        <v>yves hotdog</v>
      </c>
    </row>
    <row r="342" spans="19:20">
      <c r="S342" s="18" t="str">
        <f t="shared" si="65"/>
        <v>gardein crispy chicken filet</v>
      </c>
      <c r="T342" s="18" t="str">
        <f>Ingredients!A330</f>
        <v>gardein crispy chicken filet</v>
      </c>
    </row>
    <row r="343" spans="19:20">
      <c r="S343" s="18" t="str">
        <f t="shared" si="65"/>
        <v>brown rice tortilla</v>
      </c>
      <c r="T343" s="18" t="str">
        <f>Ingredients!A331</f>
        <v>brown rice tortilla</v>
      </c>
    </row>
    <row r="344" spans="19:20">
      <c r="S344" s="18" t="str">
        <f t="shared" si="65"/>
        <v>mission small corn tortilla</v>
      </c>
      <c r="T344" s="18" t="str">
        <f>Ingredients!A332</f>
        <v>mission small corn tortilla</v>
      </c>
    </row>
    <row r="345" spans="19:20">
      <c r="S345" s="18" t="str">
        <f t="shared" si="65"/>
        <v>bocca ground beef</v>
      </c>
      <c r="T345" s="18" t="str">
        <f>Ingredients!A333</f>
        <v>bocca ground beef</v>
      </c>
    </row>
    <row r="346" spans="19:20">
      <c r="S346" s="18" t="str">
        <f t="shared" si="65"/>
        <v>light soymilk</v>
      </c>
      <c r="T346" s="18" t="str">
        <f>Ingredients!A334</f>
        <v>light soymilk</v>
      </c>
    </row>
    <row r="347" spans="19:20">
      <c r="S347" s="18" t="str">
        <f t="shared" si="65"/>
        <v>injera</v>
      </c>
      <c r="T347" s="18" t="str">
        <f>Ingredients!A335</f>
        <v>injera</v>
      </c>
    </row>
    <row r="348" spans="19:20">
      <c r="S348" s="18" t="str">
        <f t="shared" si="65"/>
        <v>black bean pasta</v>
      </c>
      <c r="T348" s="18" t="str">
        <f>Ingredients!A336</f>
        <v>black bean pasta</v>
      </c>
    </row>
    <row r="349" spans="19:20">
      <c r="S349" s="18" t="str">
        <f t="shared" si="65"/>
        <v>ezekiel pasta</v>
      </c>
      <c r="T349" s="18" t="str">
        <f>Ingredients!A337</f>
        <v>ezekiel pasta</v>
      </c>
    </row>
    <row r="350" spans="19:20">
      <c r="S350" s="18" t="str">
        <f t="shared" si="65"/>
        <v>seitan</v>
      </c>
      <c r="T350" s="18" t="str">
        <f>Ingredients!A338</f>
        <v>seitan</v>
      </c>
    </row>
    <row r="351" spans="19:20">
      <c r="S351" s="18" t="str">
        <f t="shared" si="65"/>
        <v>sprouted pizza crust</v>
      </c>
      <c r="T351" s="18" t="str">
        <f>Ingredients!A339</f>
        <v>sprouted pizza crust</v>
      </c>
    </row>
    <row r="352" spans="19:20">
      <c r="S352" s="18" t="str">
        <f t="shared" si="65"/>
        <v>Mustard seeds</v>
      </c>
      <c r="T352" s="18" t="str">
        <f>Ingredients!A340</f>
        <v>Mustard seeds</v>
      </c>
    </row>
    <row r="353" spans="19:20">
      <c r="S353" s="18" t="str">
        <f t="shared" ref="S353:S416" si="66">IF(T353=0,"",T353)</f>
        <v>pb2</v>
      </c>
      <c r="T353" s="18" t="str">
        <f>Ingredients!A341</f>
        <v>pb2</v>
      </c>
    </row>
    <row r="354" spans="19:20">
      <c r="S354" s="18" t="str">
        <f t="shared" si="66"/>
        <v>whole wheat bun</v>
      </c>
      <c r="T354" s="18" t="str">
        <f>Ingredients!A342</f>
        <v>whole wheat bun</v>
      </c>
    </row>
    <row r="355" spans="19:20">
      <c r="S355" s="18" t="str">
        <f t="shared" si="66"/>
        <v>Red Lentil Dal (6)</v>
      </c>
      <c r="T355" s="18" t="str">
        <f>Ingredients!A343</f>
        <v>Red Lentil Dal (6)</v>
      </c>
    </row>
    <row r="356" spans="19:20">
      <c r="S356" s="18" t="str">
        <f t="shared" si="66"/>
        <v>acorn squash</v>
      </c>
      <c r="T356" s="18" t="str">
        <f>Ingredients!A344</f>
        <v>acorn squash</v>
      </c>
    </row>
    <row r="357" spans="19:20">
      <c r="S357" s="18" t="str">
        <f t="shared" si="66"/>
        <v>Stuffed Acorn Squash (4)</v>
      </c>
      <c r="T357" s="18" t="str">
        <f>Ingredients!A345</f>
        <v>Stuffed Acorn Squash (4)</v>
      </c>
    </row>
    <row r="358" spans="19:20">
      <c r="S358" s="18" t="str">
        <f t="shared" si="66"/>
        <v>FAKIN BACON</v>
      </c>
      <c r="T358" s="18" t="str">
        <f>Ingredients!A346</f>
        <v>FAKIN BACON</v>
      </c>
    </row>
    <row r="359" spans="19:20">
      <c r="S359" s="18" t="str">
        <f t="shared" si="66"/>
        <v>Scrambled Tofu and Bacon</v>
      </c>
      <c r="T359" s="18" t="str">
        <f>Ingredients!A347</f>
        <v>Scrambled Tofu and Bacon</v>
      </c>
    </row>
    <row r="360" spans="19:20">
      <c r="S360" s="18" t="str">
        <f t="shared" si="66"/>
        <v>Low Fat Brownies (9)</v>
      </c>
      <c r="T360" s="18" t="str">
        <f>Ingredients!A348</f>
        <v>Low Fat Brownies (9)</v>
      </c>
    </row>
    <row r="361" spans="19:20">
      <c r="S361" s="18" t="str">
        <f t="shared" si="66"/>
        <v>black bean pasta</v>
      </c>
      <c r="T361" s="18" t="str">
        <f>Ingredients!A349</f>
        <v>black bean pasta</v>
      </c>
    </row>
    <row r="362" spans="19:20">
      <c r="S362" s="18" t="str">
        <f t="shared" si="66"/>
        <v>Bean Pasta with Tomato Cream Sauce (2)</v>
      </c>
      <c r="T362" s="18" t="str">
        <f>Ingredients!A350</f>
        <v>Bean Pasta with Tomato Cream Sauce (2)</v>
      </c>
    </row>
    <row r="363" spans="19:20">
      <c r="S363" s="18" t="str">
        <f t="shared" si="66"/>
        <v>pumpkin</v>
      </c>
      <c r="T363" s="18" t="str">
        <f>Ingredients!A351</f>
        <v>pumpkin</v>
      </c>
    </row>
    <row r="364" spans="19:20">
      <c r="S364" s="18" t="str">
        <f t="shared" si="66"/>
        <v>Low Fat Pumpkin Pie (8)</v>
      </c>
      <c r="T364" s="18" t="str">
        <f>Ingredients!A352</f>
        <v>Low Fat Pumpkin Pie (8)</v>
      </c>
    </row>
    <row r="365" spans="19:20">
      <c r="S365" s="18" t="str">
        <f t="shared" si="66"/>
        <v>phood</v>
      </c>
      <c r="T365" s="18" t="str">
        <f>Ingredients!A353</f>
        <v>phood</v>
      </c>
    </row>
    <row r="366" spans="19:20">
      <c r="S366" s="18" t="str">
        <f t="shared" si="66"/>
        <v>ezekial bun</v>
      </c>
      <c r="T366" s="18" t="str">
        <f>Ingredients!A354</f>
        <v>ezekial bun</v>
      </c>
    </row>
    <row r="367" spans="19:20">
      <c r="S367" s="18" t="str">
        <f t="shared" si="66"/>
        <v>white mushrooms</v>
      </c>
      <c r="T367" s="18" t="str">
        <f>Ingredients!A355</f>
        <v>white mushrooms</v>
      </c>
    </row>
    <row r="368" spans="19:20">
      <c r="S368" s="18" t="str">
        <f t="shared" si="66"/>
        <v>olives</v>
      </c>
      <c r="T368" s="18" t="str">
        <f>Ingredients!A356</f>
        <v>olives</v>
      </c>
    </row>
    <row r="369" spans="19:20">
      <c r="S369" s="18" t="str">
        <f t="shared" si="66"/>
        <v>panko</v>
      </c>
      <c r="T369" s="18" t="str">
        <f>Ingredients!A357</f>
        <v>panko</v>
      </c>
    </row>
    <row r="370" spans="19:20">
      <c r="S370" s="18" t="str">
        <f t="shared" si="66"/>
        <v>wheat gluten</v>
      </c>
      <c r="T370" s="18" t="str">
        <f>Ingredients!A358</f>
        <v>wheat gluten</v>
      </c>
    </row>
    <row r="371" spans="19:20">
      <c r="S371" s="18" t="str">
        <f t="shared" si="66"/>
        <v>chocolate bar</v>
      </c>
      <c r="T371" s="18" t="str">
        <f>Ingredients!A359</f>
        <v>chocolate bar</v>
      </c>
    </row>
    <row r="372" spans="19:20">
      <c r="S372" s="18" t="str">
        <f t="shared" si="66"/>
        <v>Black Bean Burrito Filling (6)</v>
      </c>
      <c r="T372" s="18" t="str">
        <f>Ingredients!A360</f>
        <v>Black Bean Burrito Filling (6)</v>
      </c>
    </row>
    <row r="373" spans="19:20">
      <c r="S373" s="18" t="str">
        <f t="shared" si="66"/>
        <v>soft tofu</v>
      </c>
      <c r="T373" s="18" t="str">
        <f>Ingredients!A361</f>
        <v>soft tofu</v>
      </c>
    </row>
    <row r="374" spans="19:20">
      <c r="S374" s="18" t="str">
        <f t="shared" si="66"/>
        <v>Brown Rice Pasta with Basil Cream Sauce (2)</v>
      </c>
      <c r="T374" s="18" t="str">
        <f>Ingredients!A362</f>
        <v>Brown Rice Pasta with Basil Cream Sauce (2)</v>
      </c>
    </row>
    <row r="375" spans="19:20">
      <c r="S375" s="18" t="str">
        <f t="shared" si="66"/>
        <v>canned lentils</v>
      </c>
      <c r="T375" s="18" t="str">
        <f>Ingredients!A363</f>
        <v>canned lentils</v>
      </c>
    </row>
    <row r="376" spans="19:20">
      <c r="S376" s="18" t="str">
        <f t="shared" si="66"/>
        <v>whole wheat bread crumbs</v>
      </c>
      <c r="T376" s="18" t="str">
        <f>Ingredients!A364</f>
        <v>whole wheat bread crumbs</v>
      </c>
    </row>
    <row r="377" spans="19:20">
      <c r="S377" s="18" t="str">
        <f t="shared" si="66"/>
        <v>Olive Lentil Burgers (6)</v>
      </c>
      <c r="T377" s="18" t="str">
        <f>Ingredients!A365</f>
        <v>Olive Lentil Burgers (6)</v>
      </c>
    </row>
    <row r="378" spans="19:20">
      <c r="S378" s="18" t="str">
        <f t="shared" si="66"/>
        <v>dry lentils</v>
      </c>
      <c r="T378" s="18" t="str">
        <f>Ingredients!A366</f>
        <v>dry lentils</v>
      </c>
    </row>
    <row r="379" spans="19:20">
      <c r="S379" s="18" t="str">
        <f t="shared" si="66"/>
        <v>Lentil Bolognese Penne (2)</v>
      </c>
      <c r="T379" s="18" t="str">
        <f>Ingredients!A367</f>
        <v>Lentil Bolognese Penne (2)</v>
      </c>
    </row>
    <row r="380" spans="19:20">
      <c r="S380" s="18" t="str">
        <f t="shared" si="66"/>
        <v>Lentil Tacos (6)</v>
      </c>
      <c r="T380" s="18" t="str">
        <f>Ingredients!A368</f>
        <v>Lentil Tacos (6)</v>
      </c>
    </row>
    <row r="381" spans="19:20">
      <c r="S381" s="18" t="str">
        <f t="shared" si="66"/>
        <v>Buckwheat Waffles (4)</v>
      </c>
      <c r="T381" s="18" t="str">
        <f>Ingredients!A369</f>
        <v>Buckwheat Waffles (4)</v>
      </c>
    </row>
    <row r="382" spans="19:20">
      <c r="S382" s="18" t="str">
        <f t="shared" si="66"/>
        <v>Quinoa, White Bean, and Kale Stew (8)</v>
      </c>
      <c r="T382" s="18" t="str">
        <f>Ingredients!A370</f>
        <v>Quinoa, White Bean, and Kale Stew (8)</v>
      </c>
    </row>
    <row r="383" spans="19:20">
      <c r="S383" s="18" t="str">
        <f t="shared" si="66"/>
        <v>Peanut-Lime Dragon Dressing</v>
      </c>
      <c r="T383" s="18" t="str">
        <f>Ingredients!A371</f>
        <v>Peanut-Lime Dragon Dressing</v>
      </c>
    </row>
    <row r="384" spans="19:20">
      <c r="S384" s="18" t="str">
        <f t="shared" si="66"/>
        <v>Omelets (2)</v>
      </c>
      <c r="T384" s="18" t="str">
        <f>Ingredients!A372</f>
        <v>Omelets (2)</v>
      </c>
    </row>
    <row r="385" spans="19:20">
      <c r="S385" s="18" t="str">
        <f t="shared" si="66"/>
        <v>cashews</v>
      </c>
      <c r="T385" s="18" t="str">
        <f>Ingredients!A373</f>
        <v>cashews</v>
      </c>
    </row>
    <row r="386" spans="19:20">
      <c r="S386" s="18" t="str">
        <f t="shared" si="66"/>
        <v>Butternut Alfredo (4)</v>
      </c>
      <c r="T386" s="18" t="str">
        <f>Ingredients!A374</f>
        <v>Butternut Alfredo (4)</v>
      </c>
    </row>
    <row r="387" spans="19:20">
      <c r="S387" s="18" t="str">
        <f t="shared" si="66"/>
        <v>Romesco Dressing</v>
      </c>
      <c r="T387" s="18" t="str">
        <f>Ingredients!A375</f>
        <v>Romesco Dressing</v>
      </c>
    </row>
    <row r="388" spans="19:20">
      <c r="S388" s="18" t="str">
        <f t="shared" si="66"/>
        <v>nutritional yeast</v>
      </c>
      <c r="T388" s="18" t="str">
        <f>Ingredients!A376</f>
        <v>nutritional yeast</v>
      </c>
    </row>
    <row r="389" spans="19:20">
      <c r="S389" s="18" t="str">
        <f t="shared" si="66"/>
        <v>vega one</v>
      </c>
      <c r="T389" s="18" t="str">
        <f>Ingredients!A377</f>
        <v>vega one</v>
      </c>
    </row>
    <row r="390" spans="19:20">
      <c r="S390" s="18" t="str">
        <f t="shared" si="66"/>
        <v>flax seeds</v>
      </c>
      <c r="T390" s="18" t="str">
        <f>Ingredients!A378</f>
        <v>flax seeds</v>
      </c>
    </row>
    <row r="391" spans="19:20">
      <c r="S391" s="18" t="str">
        <f t="shared" si="66"/>
        <v>kids cereal</v>
      </c>
      <c r="T391" s="18" t="str">
        <f>Ingredients!A379</f>
        <v>kids cereal</v>
      </c>
    </row>
    <row r="392" spans="19:20">
      <c r="S392" s="18" t="str">
        <f t="shared" si="66"/>
        <v>banana protein ice cream</v>
      </c>
      <c r="T392" s="18" t="str">
        <f>Ingredients!A380</f>
        <v>banana protein ice cream</v>
      </c>
    </row>
    <row r="393" spans="19:20">
      <c r="S393" s="18" t="str">
        <f t="shared" si="66"/>
        <v>coconut sugar</v>
      </c>
      <c r="T393" s="18" t="str">
        <f>Ingredients!A381</f>
        <v>coconut sugar</v>
      </c>
    </row>
    <row r="394" spans="19:20">
      <c r="S394" s="18" t="str">
        <f t="shared" si="66"/>
        <v>peanut butter</v>
      </c>
      <c r="T394" s="18" t="str">
        <f>Ingredients!A382</f>
        <v>peanut butter</v>
      </c>
    </row>
    <row r="395" spans="19:20">
      <c r="S395" s="18" t="str">
        <f t="shared" si="66"/>
        <v>baby carrots</v>
      </c>
      <c r="T395" s="18" t="str">
        <f>Ingredients!A383</f>
        <v>baby carrots</v>
      </c>
    </row>
    <row r="396" spans="19:20">
      <c r="S396" s="18" t="str">
        <f t="shared" si="66"/>
        <v>coconut meat</v>
      </c>
      <c r="T396" s="18" t="str">
        <f>Ingredients!A384</f>
        <v>coconut meat</v>
      </c>
    </row>
    <row r="397" spans="19:20">
      <c r="S397" s="18" t="str">
        <f t="shared" si="66"/>
        <v>uncooked white rice</v>
      </c>
      <c r="T397" s="18" t="str">
        <f>Ingredients!A385</f>
        <v>uncooked white rice</v>
      </c>
    </row>
    <row r="398" spans="19:20">
      <c r="S398" s="18" t="str">
        <f t="shared" si="66"/>
        <v>brazil nut</v>
      </c>
      <c r="T398" s="18" t="str">
        <f>Ingredients!A386</f>
        <v>brazil nut</v>
      </c>
    </row>
    <row r="399" spans="19:20">
      <c r="S399" s="18" t="str">
        <f t="shared" si="66"/>
        <v>chia seeds</v>
      </c>
      <c r="T399" s="18" t="str">
        <f>Ingredients!A387</f>
        <v>chia seeds</v>
      </c>
    </row>
    <row r="400" spans="19:20">
      <c r="S400" s="18" t="str">
        <f t="shared" si="66"/>
        <v>light coconut milk</v>
      </c>
      <c r="T400" s="18" t="str">
        <f>Ingredients!A388</f>
        <v>light coconut milk</v>
      </c>
    </row>
    <row r="401" spans="19:20">
      <c r="S401" s="18" t="str">
        <f t="shared" si="66"/>
        <v>sicilian pizza dough</v>
      </c>
      <c r="T401" s="18" t="str">
        <f>Ingredients!A389</f>
        <v>sicilian pizza dough</v>
      </c>
    </row>
    <row r="402" spans="19:20">
      <c r="S402" s="18" t="str">
        <f t="shared" si="66"/>
        <v>dinner roll</v>
      </c>
      <c r="T402" s="18" t="str">
        <f>Ingredients!A390</f>
        <v>dinner roll</v>
      </c>
    </row>
    <row r="403" spans="19:20">
      <c r="S403" s="18" t="str">
        <f t="shared" si="66"/>
        <v>hash browns</v>
      </c>
      <c r="T403" s="18" t="str">
        <f>Ingredients!A391</f>
        <v>hash browns</v>
      </c>
    </row>
    <row r="404" spans="19:20">
      <c r="S404" s="18" t="str">
        <f t="shared" si="66"/>
        <v>vega protein smoothie</v>
      </c>
      <c r="T404" s="18" t="str">
        <f>Ingredients!A392</f>
        <v>vega protein smoothie</v>
      </c>
    </row>
    <row r="405" spans="19:20">
      <c r="S405" s="18" t="str">
        <f t="shared" si="66"/>
        <v>lentil meatballs</v>
      </c>
      <c r="T405" s="18" t="str">
        <f>Ingredients!A393</f>
        <v>lentil meatballs</v>
      </c>
    </row>
    <row r="406" spans="19:20">
      <c r="S406" s="18" t="str">
        <f t="shared" si="66"/>
        <v>cocoa powder</v>
      </c>
      <c r="T406" s="18" t="str">
        <f>Ingredients!A394</f>
        <v>cocoa powder</v>
      </c>
    </row>
    <row r="407" spans="19:20">
      <c r="S407" s="18" t="str">
        <f t="shared" si="66"/>
        <v>graham cracker</v>
      </c>
      <c r="T407" s="18" t="str">
        <f>Ingredients!A395</f>
        <v>graham cracker</v>
      </c>
    </row>
    <row r="408" spans="19:20">
      <c r="S408" s="18" t="str">
        <f t="shared" si="66"/>
        <v>marshmallow</v>
      </c>
      <c r="T408" s="18" t="str">
        <f>Ingredients!A396</f>
        <v>marshmallow</v>
      </c>
    </row>
    <row r="409" spans="19:20">
      <c r="S409" s="18" t="str">
        <f t="shared" si="66"/>
        <v>corn and wheat tortilla</v>
      </c>
      <c r="T409" s="18" t="str">
        <f>Ingredients!A397</f>
        <v>corn and wheat tortilla</v>
      </c>
    </row>
    <row r="410" spans="19:20">
      <c r="S410" s="18" t="str">
        <f t="shared" si="66"/>
        <v>plantain</v>
      </c>
      <c r="T410" s="18" t="str">
        <f>Ingredients!A398</f>
        <v>plantain</v>
      </c>
    </row>
    <row r="411" spans="19:20">
      <c r="S411" s="18" t="str">
        <f t="shared" si="66"/>
        <v>veggie dog</v>
      </c>
      <c r="T411" s="18" t="str">
        <f>Ingredients!A399</f>
        <v>veggie dog</v>
      </c>
    </row>
    <row r="412" spans="19:20">
      <c r="S412" s="18" t="str">
        <f t="shared" si="66"/>
        <v>rice cake</v>
      </c>
      <c r="T412" s="18" t="str">
        <f>Ingredients!A400</f>
        <v>rice cake</v>
      </c>
    </row>
    <row r="413" spans="19:20">
      <c r="S413" s="18" t="str">
        <f t="shared" si="66"/>
        <v>pearled barley</v>
      </c>
      <c r="T413" s="18" t="str">
        <f>Ingredients!A401</f>
        <v>pearled barley</v>
      </c>
    </row>
    <row r="414" spans="19:20">
      <c r="S414" s="18" t="str">
        <f t="shared" si="66"/>
        <v>mushroom barley soup</v>
      </c>
      <c r="T414" s="18" t="str">
        <f>Ingredients!A402</f>
        <v>mushroom barley soup</v>
      </c>
    </row>
    <row r="415" spans="19:20">
      <c r="S415" s="18" t="str">
        <f t="shared" si="66"/>
        <v>persimmon</v>
      </c>
      <c r="T415" s="18" t="str">
        <f>Ingredients!A403</f>
        <v>persimmon</v>
      </c>
    </row>
    <row r="416" spans="19:20">
      <c r="S416" s="18" t="str">
        <f t="shared" si="66"/>
        <v xml:space="preserve">taza </v>
      </c>
      <c r="T416" s="18" t="str">
        <f>Ingredients!A404</f>
        <v xml:space="preserve">taza </v>
      </c>
    </row>
    <row r="417" spans="19:20">
      <c r="S417" s="18" t="str">
        <f t="shared" ref="S417:S480" si="67">IF(T417=0,"",T417)</f>
        <v>tunisian sweet potato stew</v>
      </c>
      <c r="T417" s="18" t="str">
        <f>Ingredients!A405</f>
        <v>tunisian sweet potato stew</v>
      </c>
    </row>
    <row r="418" spans="19:20">
      <c r="S418" s="18" t="str">
        <f t="shared" si="67"/>
        <v>chocolate covered hazelnut</v>
      </c>
      <c r="T418" s="18" t="str">
        <f>Ingredients!A406</f>
        <v>chocolate covered hazelnut</v>
      </c>
    </row>
    <row r="419" spans="19:20">
      <c r="S419" s="18" t="str">
        <f t="shared" si="67"/>
        <v>tofurky breakfast link</v>
      </c>
      <c r="T419" s="18" t="str">
        <f>Ingredients!A407</f>
        <v>tofurky breakfast link</v>
      </c>
    </row>
    <row r="420" spans="19:20">
      <c r="S420" s="18" t="str">
        <f t="shared" si="67"/>
        <v>so delicious yogurt</v>
      </c>
      <c r="T420" s="18" t="str">
        <f>Ingredients!A408</f>
        <v>so delicious yogurt</v>
      </c>
    </row>
    <row r="421" spans="19:20">
      <c r="S421" s="18" t="str">
        <f t="shared" si="67"/>
        <v>tofurky kielbasa</v>
      </c>
      <c r="T421" s="18" t="str">
        <f>Ingredients!A409</f>
        <v>tofurky kielbasa</v>
      </c>
    </row>
    <row r="422" spans="19:20">
      <c r="S422" s="18" t="str">
        <f t="shared" si="67"/>
        <v>kite hill</v>
      </c>
      <c r="T422" s="18" t="str">
        <f>Ingredients!A410</f>
        <v>kite hill</v>
      </c>
    </row>
    <row r="423" spans="19:20">
      <c r="S423" s="18" t="str">
        <f t="shared" si="67"/>
        <v>praeger</v>
      </c>
      <c r="T423" s="18" t="str">
        <f>Ingredients!A411</f>
        <v>praeger</v>
      </c>
    </row>
    <row r="424" spans="19:20">
      <c r="S424" s="18" t="str">
        <f t="shared" si="67"/>
        <v>rudis bun</v>
      </c>
      <c r="T424" s="18" t="str">
        <f>Ingredients!A412</f>
        <v>rudis bun</v>
      </c>
    </row>
    <row r="425" spans="19:20">
      <c r="S425" s="18" t="str">
        <f t="shared" si="67"/>
        <v>demi baguette</v>
      </c>
      <c r="T425" s="18" t="str">
        <f>Ingredients!A413</f>
        <v>demi baguette</v>
      </c>
    </row>
    <row r="426" spans="19:20">
      <c r="S426" s="18" t="str">
        <f t="shared" si="67"/>
        <v>earth balance mac</v>
      </c>
      <c r="T426" s="18" t="str">
        <f>Ingredients!A414</f>
        <v>earth balance mac</v>
      </c>
    </row>
    <row r="427" spans="19:20">
      <c r="S427" s="18" t="str">
        <f t="shared" si="67"/>
        <v>tofurky hot dog</v>
      </c>
      <c r="T427" s="18" t="str">
        <f>Ingredients!A415</f>
        <v>tofurky hot dog</v>
      </c>
    </row>
    <row r="428" spans="19:20">
      <c r="S428" s="18" t="str">
        <f t="shared" si="67"/>
        <v>earth balance spread</v>
      </c>
      <c r="T428" s="18" t="str">
        <f>Ingredients!A416</f>
        <v>earth balance spread</v>
      </c>
    </row>
    <row r="429" spans="19:20">
      <c r="S429" s="18" t="str">
        <f t="shared" si="67"/>
        <v xml:space="preserve"> dry popcorn</v>
      </c>
      <c r="T429" s="18" t="str">
        <f>Ingredients!A417</f>
        <v xml:space="preserve"> dry popcorn</v>
      </c>
    </row>
    <row r="430" spans="19:20">
      <c r="S430" s="18" t="str">
        <f t="shared" si="67"/>
        <v>dry popcorn</v>
      </c>
      <c r="T430" s="18" t="str">
        <f>Ingredients!A418</f>
        <v>dry popcorn</v>
      </c>
    </row>
    <row r="431" spans="19:20">
      <c r="S431" s="18" t="str">
        <f t="shared" si="67"/>
        <v>vega protein smoothie</v>
      </c>
      <c r="T431" s="18" t="str">
        <f>Ingredients!A419</f>
        <v>vega protein smoothie</v>
      </c>
    </row>
    <row r="432" spans="19:20">
      <c r="S432" s="18" t="str">
        <f t="shared" si="67"/>
        <v>jelly</v>
      </c>
      <c r="T432" s="18" t="str">
        <f>Ingredients!A420</f>
        <v>jelly</v>
      </c>
    </row>
    <row r="433" spans="19:20">
      <c r="S433" s="18" t="str">
        <f t="shared" si="67"/>
        <v>da vinci syrup</v>
      </c>
      <c r="T433" s="18" t="str">
        <f>Ingredients!A421</f>
        <v>da vinci syrup</v>
      </c>
    </row>
    <row r="434" spans="19:20">
      <c r="S434" s="18" t="str">
        <f t="shared" si="67"/>
        <v>artisan white bread</v>
      </c>
      <c r="T434" s="18" t="str">
        <f>Ingredients!A422</f>
        <v>artisan white bread</v>
      </c>
    </row>
    <row r="435" spans="19:20">
      <c r="S435" s="18" t="str">
        <f t="shared" si="67"/>
        <v>peanot cup</v>
      </c>
      <c r="T435" s="18" t="str">
        <f>Ingredients!A423</f>
        <v>peanot cup</v>
      </c>
    </row>
    <row r="436" spans="19:20">
      <c r="S436" s="18" t="str">
        <f t="shared" si="67"/>
        <v>gummi pumpkin</v>
      </c>
      <c r="T436" s="18" t="str">
        <f>Ingredients!A424</f>
        <v>gummi pumpkin</v>
      </c>
    </row>
    <row r="437" spans="19:20">
      <c r="S437" s="18" t="str">
        <f t="shared" si="67"/>
        <v>scaredy cat</v>
      </c>
      <c r="T437" s="18" t="str">
        <f>Ingredients!A425</f>
        <v>scaredy cat</v>
      </c>
    </row>
    <row r="438" spans="19:20">
      <c r="S438" s="18" t="str">
        <f t="shared" si="67"/>
        <v>canned pumpkin</v>
      </c>
      <c r="T438" s="18" t="str">
        <f>Ingredients!A426</f>
        <v>canned pumpkin</v>
      </c>
    </row>
    <row r="439" spans="19:20">
      <c r="S439" s="18" t="str">
        <f t="shared" si="67"/>
        <v>white sugar</v>
      </c>
      <c r="T439" s="18" t="str">
        <f>Ingredients!A427</f>
        <v>white sugar</v>
      </c>
    </row>
    <row r="440" spans="19:20">
      <c r="S440" s="18" t="str">
        <f t="shared" si="67"/>
        <v>Pumpkin Bread</v>
      </c>
      <c r="T440" s="18" t="str">
        <f>Ingredients!A428</f>
        <v>Pumpkin Bread</v>
      </c>
    </row>
    <row r="441" spans="19:20">
      <c r="S441" s="18" t="str">
        <f t="shared" si="67"/>
        <v>whole watermelon</v>
      </c>
      <c r="T441" s="18" t="str">
        <f>Ingredients!A429</f>
        <v>whole watermelon</v>
      </c>
    </row>
    <row r="442" spans="19:20">
      <c r="S442" s="18" t="str">
        <f t="shared" si="67"/>
        <v>coconut water</v>
      </c>
      <c r="T442" s="18" t="str">
        <f>Ingredients!A430</f>
        <v>coconut water</v>
      </c>
    </row>
    <row r="443" spans="19:20">
      <c r="S443" s="18" t="str">
        <f t="shared" si="67"/>
        <v>boiled potato</v>
      </c>
      <c r="T443" s="18" t="str">
        <f>Ingredients!A431</f>
        <v>boiled potato</v>
      </c>
    </row>
    <row r="444" spans="19:20">
      <c r="S444" s="18" t="str">
        <f t="shared" si="67"/>
        <v>dolma</v>
      </c>
      <c r="T444" s="18" t="str">
        <f>Ingredients!A432</f>
        <v>dolma</v>
      </c>
    </row>
    <row r="445" spans="19:20">
      <c r="S445" s="18" t="str">
        <f t="shared" si="67"/>
        <v>field roast sausage</v>
      </c>
      <c r="T445" s="18" t="str">
        <f>Ingredients!A433</f>
        <v>field roast sausage</v>
      </c>
    </row>
    <row r="446" spans="19:20">
      <c r="S446" s="18" t="str">
        <f t="shared" si="67"/>
        <v>avocado roll</v>
      </c>
      <c r="T446" s="18" t="str">
        <f>Ingredients!A434</f>
        <v>avocado roll</v>
      </c>
    </row>
    <row r="447" spans="19:20">
      <c r="S447" s="18" t="str">
        <f t="shared" si="67"/>
        <v>vegetable gyoza</v>
      </c>
      <c r="T447" s="18" t="str">
        <f>Ingredients!A435</f>
        <v>vegetable gyoza</v>
      </c>
    </row>
    <row r="448" spans="19:20">
      <c r="S448" s="18" t="str">
        <f t="shared" si="67"/>
        <v>Chocolate Mousse Topping</v>
      </c>
      <c r="T448" s="18" t="str">
        <f>Ingredients!A436</f>
        <v>Chocolate Mousse Topping</v>
      </c>
    </row>
    <row r="449" spans="19:20">
      <c r="S449" s="18" t="str">
        <f t="shared" si="67"/>
        <v>Chocolate Cupcake</v>
      </c>
      <c r="T449" s="18" t="str">
        <f>Ingredients!A437</f>
        <v>Chocolate Cupcake</v>
      </c>
    </row>
    <row r="450" spans="19:20">
      <c r="S450" s="18" t="str">
        <f t="shared" si="67"/>
        <v>puff pastry</v>
      </c>
      <c r="T450" s="18" t="str">
        <f>Ingredients!A438</f>
        <v>puff pastry</v>
      </c>
    </row>
    <row r="451" spans="19:20">
      <c r="S451" s="18" t="str">
        <f t="shared" si="67"/>
        <v>apple juice</v>
      </c>
      <c r="T451" s="18" t="str">
        <f>Ingredients!A439</f>
        <v>apple juice</v>
      </c>
    </row>
    <row r="452" spans="19:20">
      <c r="S452" s="18" t="str">
        <f t="shared" si="67"/>
        <v>silken tofu</v>
      </c>
      <c r="T452" s="18" t="str">
        <f>Ingredients!A440</f>
        <v>silken tofu</v>
      </c>
    </row>
    <row r="453" spans="19:20">
      <c r="S453" s="18" t="str">
        <f t="shared" si="67"/>
        <v>Carrot Cake Donuts (8)</v>
      </c>
      <c r="T453" s="18" t="str">
        <f>Ingredients!A441</f>
        <v>Carrot Cake Donuts (8)</v>
      </c>
    </row>
    <row r="454" spans="19:20">
      <c r="S454" s="18" t="str">
        <f t="shared" si="67"/>
        <v>ketchup</v>
      </c>
      <c r="T454" s="18" t="str">
        <f>Ingredients!A442</f>
        <v>ketchup</v>
      </c>
    </row>
    <row r="455" spans="19:20">
      <c r="S455" s="18" t="str">
        <f t="shared" si="67"/>
        <v>fruit juice</v>
      </c>
      <c r="T455" s="18" t="str">
        <f>Ingredients!A443</f>
        <v>fruit juice</v>
      </c>
    </row>
    <row r="456" spans="19:20">
      <c r="S456" s="18" t="str">
        <f t="shared" si="67"/>
        <v>Challah</v>
      </c>
      <c r="T456" s="18" t="str">
        <f>Ingredients!A444</f>
        <v>Challah</v>
      </c>
    </row>
    <row r="457" spans="19:20">
      <c r="S457" s="18" t="str">
        <f t="shared" si="67"/>
        <v>Pasta Fagioli</v>
      </c>
      <c r="T457" s="18" t="str">
        <f>Ingredients!A445</f>
        <v>Pasta Fagioli</v>
      </c>
    </row>
    <row r="458" spans="19:20">
      <c r="S458" s="18" t="str">
        <f t="shared" si="67"/>
        <v>belgian waffle</v>
      </c>
      <c r="T458" s="18" t="str">
        <f>Ingredients!A446</f>
        <v>belgian waffle</v>
      </c>
    </row>
    <row r="459" spans="19:20">
      <c r="S459" s="18" t="str">
        <f t="shared" si="67"/>
        <v>vegan shortbread cookie</v>
      </c>
      <c r="T459" s="18" t="str">
        <f>Ingredients!A447</f>
        <v>vegan shortbread cookie</v>
      </c>
    </row>
    <row r="460" spans="19:20">
      <c r="S460" s="18" t="str">
        <f t="shared" si="67"/>
        <v>soy nog</v>
      </c>
      <c r="T460" s="18" t="str">
        <f>Ingredients!A448</f>
        <v>soy nog</v>
      </c>
    </row>
    <row r="461" spans="19:20">
      <c r="S461" s="18" t="str">
        <f t="shared" si="67"/>
        <v>dolma</v>
      </c>
      <c r="T461" s="18" t="str">
        <f>Ingredients!A449</f>
        <v>dolma</v>
      </c>
    </row>
    <row r="462" spans="19:20">
      <c r="S462" s="18" t="str">
        <f t="shared" si="67"/>
        <v>pro bar</v>
      </c>
      <c r="T462" s="18" t="str">
        <f>Ingredients!A450</f>
        <v>pro bar</v>
      </c>
    </row>
    <row r="463" spans="19:20">
      <c r="S463" s="18" t="str">
        <f t="shared" si="67"/>
        <v>pro protein bar</v>
      </c>
      <c r="T463" s="18" t="str">
        <f>Ingredients!A451</f>
        <v>pro protein bar</v>
      </c>
    </row>
    <row r="464" spans="19:20">
      <c r="S464" s="18" t="str">
        <f t="shared" si="67"/>
        <v>ciabatta roll</v>
      </c>
      <c r="T464" s="18" t="str">
        <f>Ingredients!A452</f>
        <v>ciabatta roll</v>
      </c>
    </row>
    <row r="465" spans="19:20">
      <c r="S465" s="18" t="str">
        <f t="shared" si="67"/>
        <v>pro bar protein bar</v>
      </c>
      <c r="T465" s="18" t="str">
        <f>Ingredients!A453</f>
        <v>pro bar protein bar</v>
      </c>
    </row>
    <row r="466" spans="19:20">
      <c r="S466" s="18" t="str">
        <f t="shared" si="67"/>
        <v>Soft Pretzel</v>
      </c>
      <c r="T466" s="18" t="str">
        <f>Ingredients!A454</f>
        <v>Soft Pretzel</v>
      </c>
    </row>
    <row r="467" spans="19:20">
      <c r="S467" s="18" t="str">
        <f t="shared" si="67"/>
        <v>macaroni</v>
      </c>
      <c r="T467" s="18" t="str">
        <f>Ingredients!A455</f>
        <v>macaroni</v>
      </c>
    </row>
    <row r="468" spans="19:20">
      <c r="S468" s="18" t="str">
        <f t="shared" si="67"/>
        <v>oreo topping</v>
      </c>
      <c r="T468" s="18" t="str">
        <f>Ingredients!A456</f>
        <v>oreo topping</v>
      </c>
    </row>
    <row r="469" spans="19:20">
      <c r="S469" s="18" t="str">
        <f t="shared" si="67"/>
        <v>chocolate chip cookie</v>
      </c>
      <c r="T469" s="18" t="str">
        <f>Ingredients!A457</f>
        <v>chocolate chip cookie</v>
      </c>
    </row>
    <row r="470" spans="19:20">
      <c r="S470" s="18" t="str">
        <f t="shared" si="67"/>
        <v>Potpie (4)</v>
      </c>
      <c r="T470" s="18" t="str">
        <f>Ingredients!A458</f>
        <v>Potpie (4)</v>
      </c>
    </row>
    <row r="471" spans="19:20">
      <c r="S471" s="18" t="str">
        <f t="shared" si="67"/>
        <v>quinoa chowder</v>
      </c>
      <c r="T471" s="18" t="str">
        <f>Ingredients!A459</f>
        <v>quinoa chowder</v>
      </c>
    </row>
    <row r="472" spans="19:20">
      <c r="S472" s="18" t="str">
        <f t="shared" si="67"/>
        <v>coconut meat</v>
      </c>
      <c r="T472" s="18" t="str">
        <f>Ingredients!A460</f>
        <v>coconut meat</v>
      </c>
    </row>
    <row r="473" spans="19:20">
      <c r="S473" s="18" t="str">
        <f t="shared" si="67"/>
        <v>hanukkah cookies</v>
      </c>
      <c r="T473" s="18" t="str">
        <f>Ingredients!A461</f>
        <v>hanukkah cookies</v>
      </c>
    </row>
    <row r="474" spans="19:20">
      <c r="S474" s="18" t="str">
        <f t="shared" si="67"/>
        <v>donut</v>
      </c>
      <c r="T474" s="18" t="str">
        <f>Ingredients!A462</f>
        <v>donut</v>
      </c>
    </row>
    <row r="475" spans="19:20">
      <c r="S475" s="18" t="str">
        <f t="shared" si="67"/>
        <v>sprouted pretzel</v>
      </c>
      <c r="T475" s="18" t="str">
        <f>Ingredients!A463</f>
        <v>sprouted pretzel</v>
      </c>
    </row>
    <row r="476" spans="19:20">
      <c r="S476" s="18" t="str">
        <f t="shared" si="67"/>
        <v>eggplant cutlets</v>
      </c>
      <c r="T476" s="18" t="str">
        <f>Ingredients!A464</f>
        <v>eggplant cutlets</v>
      </c>
    </row>
    <row r="477" spans="19:20">
      <c r="S477" s="18" t="str">
        <f t="shared" si="67"/>
        <v>happy herbivore biscuit</v>
      </c>
      <c r="T477" s="18" t="str">
        <f>Ingredients!A465</f>
        <v>happy herbivore biscuit</v>
      </c>
    </row>
    <row r="478" spans="19:20">
      <c r="S478" s="18" t="str">
        <f t="shared" si="67"/>
        <v>frosted mini wheats</v>
      </c>
      <c r="T478" s="18" t="str">
        <f>Ingredients!A466</f>
        <v>frosted mini wheats</v>
      </c>
    </row>
    <row r="479" spans="19:20">
      <c r="S479" s="18" t="str">
        <f t="shared" si="67"/>
        <v>french roll</v>
      </c>
      <c r="T479" s="18" t="str">
        <f>Ingredients!A467</f>
        <v>french roll</v>
      </c>
    </row>
    <row r="480" spans="19:20">
      <c r="S480" s="18" t="str">
        <f t="shared" si="67"/>
        <v>vega one bar</v>
      </c>
      <c r="T480" s="18" t="str">
        <f>Ingredients!A468</f>
        <v>vega one bar</v>
      </c>
    </row>
    <row r="481" spans="19:20">
      <c r="S481" s="18" t="str">
        <f t="shared" ref="S481:S544" si="68">IF(T481=0,"",T481)</f>
        <v>vega protein bar</v>
      </c>
      <c r="T481" s="18" t="str">
        <f>Ingredients!A469</f>
        <v>vega protein bar</v>
      </c>
    </row>
    <row r="482" spans="19:20">
      <c r="S482" s="18" t="str">
        <f t="shared" si="68"/>
        <v>carribean black-eyed peas</v>
      </c>
      <c r="T482" s="18" t="str">
        <f>Ingredients!A470</f>
        <v>carribean black-eyed peas</v>
      </c>
    </row>
    <row r="483" spans="19:20">
      <c r="S483" s="18" t="str">
        <f t="shared" si="68"/>
        <v>molasses</v>
      </c>
      <c r="T483" s="18" t="str">
        <f>Ingredients!A471</f>
        <v>molasses</v>
      </c>
    </row>
    <row r="484" spans="19:20">
      <c r="S484" s="18" t="str">
        <f t="shared" si="68"/>
        <v>Gingerbread Cookie</v>
      </c>
      <c r="T484" s="18" t="str">
        <f>Ingredients!A472</f>
        <v>Gingerbread Cookie</v>
      </c>
    </row>
    <row r="485" spans="19:20">
      <c r="S485" s="18" t="str">
        <f t="shared" si="68"/>
        <v>granola</v>
      </c>
      <c r="T485" s="18" t="str">
        <f>Ingredients!A473</f>
        <v>granola</v>
      </c>
    </row>
    <row r="486" spans="19:20">
      <c r="S486" s="18" t="str">
        <f t="shared" si="68"/>
        <v>clif bar</v>
      </c>
      <c r="T486" s="18" t="str">
        <f>Ingredients!A474</f>
        <v>clif bar</v>
      </c>
    </row>
    <row r="487" spans="19:20">
      <c r="S487" s="18" t="str">
        <f t="shared" si="68"/>
        <v>chocolate chip banana flapjacks</v>
      </c>
      <c r="T487" s="18" t="str">
        <f>Ingredients!A475</f>
        <v>chocolate chip banana flapjacks</v>
      </c>
    </row>
    <row r="488" spans="19:20">
      <c r="S488" s="18" t="str">
        <f t="shared" si="68"/>
        <v>whole foods vegan chocolate chip muffin</v>
      </c>
      <c r="T488" s="18" t="str">
        <f>Ingredients!A476</f>
        <v>whole foods vegan chocolate chip muffin</v>
      </c>
    </row>
    <row r="489" spans="19:20">
      <c r="S489" s="18" t="str">
        <f t="shared" si="68"/>
        <v>whole foods vegan pizza</v>
      </c>
      <c r="T489" s="18" t="str">
        <f>Ingredients!A477</f>
        <v>whole foods vegan pizza</v>
      </c>
    </row>
    <row r="490" spans="19:20">
      <c r="S490" s="18" t="str">
        <f t="shared" si="68"/>
        <v>polenta</v>
      </c>
      <c r="T490" s="18" t="str">
        <f>Ingredients!A478</f>
        <v>polenta</v>
      </c>
    </row>
    <row r="491" spans="19:20">
      <c r="S491" s="18" t="str">
        <f t="shared" si="68"/>
        <v>gingerbread protein cookies</v>
      </c>
      <c r="T491" s="18" t="str">
        <f>Ingredients!A479</f>
        <v>gingerbread protein cookies</v>
      </c>
    </row>
    <row r="492" spans="19:20">
      <c r="S492" s="18" t="str">
        <f t="shared" si="68"/>
        <v/>
      </c>
      <c r="T492" s="18">
        <f>Ingredients!A480</f>
        <v>0</v>
      </c>
    </row>
    <row r="493" spans="19:20">
      <c r="S493" s="18" t="str">
        <f t="shared" si="68"/>
        <v/>
      </c>
      <c r="T493" s="18">
        <f>Ingredients!A481</f>
        <v>0</v>
      </c>
    </row>
    <row r="494" spans="19:20">
      <c r="S494" s="18" t="str">
        <f t="shared" si="68"/>
        <v/>
      </c>
      <c r="T494" s="18">
        <f>Ingredients!A482</f>
        <v>0</v>
      </c>
    </row>
    <row r="495" spans="19:20">
      <c r="S495" s="18" t="str">
        <f t="shared" si="68"/>
        <v/>
      </c>
      <c r="T495" s="18">
        <f>Ingredients!A483</f>
        <v>0</v>
      </c>
    </row>
    <row r="496" spans="19:20">
      <c r="S496" s="18" t="str">
        <f t="shared" si="68"/>
        <v/>
      </c>
      <c r="T496" s="18">
        <f>Ingredients!A484</f>
        <v>0</v>
      </c>
    </row>
    <row r="497" spans="19:20">
      <c r="S497" s="18" t="str">
        <f t="shared" si="68"/>
        <v/>
      </c>
      <c r="T497" s="18">
        <f>Ingredients!A485</f>
        <v>0</v>
      </c>
    </row>
    <row r="498" spans="19:20">
      <c r="S498" s="18" t="str">
        <f t="shared" si="68"/>
        <v/>
      </c>
      <c r="T498" s="18">
        <f>Ingredients!A486</f>
        <v>0</v>
      </c>
    </row>
    <row r="499" spans="19:20">
      <c r="S499" s="18" t="str">
        <f t="shared" si="68"/>
        <v/>
      </c>
      <c r="T499" s="18">
        <f>Ingredients!A487</f>
        <v>0</v>
      </c>
    </row>
    <row r="500" spans="19:20">
      <c r="S500" s="18" t="str">
        <f t="shared" si="68"/>
        <v/>
      </c>
      <c r="T500" s="18">
        <f>Ingredients!A488</f>
        <v>0</v>
      </c>
    </row>
    <row r="501" spans="19:20">
      <c r="S501" s="18" t="str">
        <f t="shared" si="68"/>
        <v/>
      </c>
      <c r="T501" s="18">
        <f>Ingredients!A489</f>
        <v>0</v>
      </c>
    </row>
    <row r="502" spans="19:20">
      <c r="S502" s="18" t="str">
        <f t="shared" si="68"/>
        <v/>
      </c>
      <c r="T502" s="18">
        <f>Ingredients!A490</f>
        <v>0</v>
      </c>
    </row>
    <row r="503" spans="19:20">
      <c r="S503" s="18" t="str">
        <f t="shared" si="68"/>
        <v/>
      </c>
      <c r="T503" s="18">
        <f>Ingredients!A491</f>
        <v>0</v>
      </c>
    </row>
    <row r="504" spans="19:20">
      <c r="S504" s="18" t="str">
        <f t="shared" si="68"/>
        <v/>
      </c>
      <c r="T504" s="18">
        <f>Ingredients!A492</f>
        <v>0</v>
      </c>
    </row>
    <row r="505" spans="19:20">
      <c r="S505" s="18" t="str">
        <f t="shared" si="68"/>
        <v/>
      </c>
      <c r="T505" s="18">
        <f>Ingredients!A493</f>
        <v>0</v>
      </c>
    </row>
    <row r="506" spans="19:20">
      <c r="S506" s="18" t="str">
        <f t="shared" si="68"/>
        <v/>
      </c>
      <c r="T506" s="18">
        <f>Ingredients!A494</f>
        <v>0</v>
      </c>
    </row>
    <row r="507" spans="19:20">
      <c r="S507" s="18" t="str">
        <f t="shared" si="68"/>
        <v/>
      </c>
      <c r="T507" s="18">
        <f>Ingredients!A495</f>
        <v>0</v>
      </c>
    </row>
    <row r="508" spans="19:20">
      <c r="S508" s="18" t="str">
        <f t="shared" si="68"/>
        <v/>
      </c>
      <c r="T508" s="18">
        <f>Ingredients!A496</f>
        <v>0</v>
      </c>
    </row>
    <row r="509" spans="19:20">
      <c r="S509" s="18" t="str">
        <f t="shared" si="68"/>
        <v/>
      </c>
      <c r="T509" s="18">
        <f>Ingredients!A497</f>
        <v>0</v>
      </c>
    </row>
    <row r="510" spans="19:20">
      <c r="S510" s="18" t="str">
        <f t="shared" si="68"/>
        <v/>
      </c>
      <c r="T510" s="18">
        <f>Ingredients!A498</f>
        <v>0</v>
      </c>
    </row>
    <row r="511" spans="19:20">
      <c r="S511" s="18" t="str">
        <f t="shared" si="68"/>
        <v/>
      </c>
      <c r="T511" s="18">
        <f>Ingredients!A499</f>
        <v>0</v>
      </c>
    </row>
    <row r="512" spans="19:20">
      <c r="S512" s="18" t="str">
        <f t="shared" si="68"/>
        <v/>
      </c>
      <c r="T512" s="18">
        <f>Ingredients!A500</f>
        <v>0</v>
      </c>
    </row>
    <row r="513" spans="19:20">
      <c r="S513" s="18" t="str">
        <f t="shared" si="68"/>
        <v/>
      </c>
      <c r="T513" s="18">
        <f>Ingredients!A501</f>
        <v>0</v>
      </c>
    </row>
    <row r="514" spans="19:20">
      <c r="S514" s="18" t="str">
        <f t="shared" si="68"/>
        <v/>
      </c>
      <c r="T514" s="18">
        <f>Ingredients!A502</f>
        <v>0</v>
      </c>
    </row>
    <row r="515" spans="19:20">
      <c r="S515" s="18" t="str">
        <f t="shared" si="68"/>
        <v/>
      </c>
      <c r="T515" s="18">
        <f>Ingredients!A503</f>
        <v>0</v>
      </c>
    </row>
    <row r="516" spans="19:20">
      <c r="S516" s="18" t="str">
        <f t="shared" si="68"/>
        <v/>
      </c>
      <c r="T516" s="18">
        <f>Ingredients!A504</f>
        <v>0</v>
      </c>
    </row>
    <row r="517" spans="19:20">
      <c r="S517" s="18" t="str">
        <f t="shared" si="68"/>
        <v/>
      </c>
      <c r="T517" s="18">
        <f>Ingredients!A505</f>
        <v>0</v>
      </c>
    </row>
    <row r="518" spans="19:20">
      <c r="S518" s="18" t="str">
        <f t="shared" si="68"/>
        <v/>
      </c>
      <c r="T518" s="18">
        <f>Ingredients!A506</f>
        <v>0</v>
      </c>
    </row>
    <row r="519" spans="19:20">
      <c r="S519" s="18" t="str">
        <f t="shared" si="68"/>
        <v/>
      </c>
      <c r="T519" s="18">
        <f>Ingredients!A507</f>
        <v>0</v>
      </c>
    </row>
    <row r="520" spans="19:20">
      <c r="S520" s="18" t="str">
        <f t="shared" si="68"/>
        <v/>
      </c>
      <c r="T520" s="18">
        <f>Ingredients!A508</f>
        <v>0</v>
      </c>
    </row>
    <row r="521" spans="19:20">
      <c r="S521" s="18" t="str">
        <f t="shared" si="68"/>
        <v/>
      </c>
      <c r="T521" s="18">
        <f>Ingredients!A509</f>
        <v>0</v>
      </c>
    </row>
    <row r="522" spans="19:20">
      <c r="S522" s="18" t="str">
        <f t="shared" si="68"/>
        <v/>
      </c>
      <c r="T522" s="18">
        <f>Ingredients!A510</f>
        <v>0</v>
      </c>
    </row>
    <row r="523" spans="19:20">
      <c r="S523" s="18" t="str">
        <f t="shared" si="68"/>
        <v/>
      </c>
      <c r="T523" s="18">
        <f>Ingredients!A511</f>
        <v>0</v>
      </c>
    </row>
    <row r="524" spans="19:20">
      <c r="S524" s="18" t="str">
        <f t="shared" si="68"/>
        <v/>
      </c>
      <c r="T524" s="18">
        <f>Ingredients!A512</f>
        <v>0</v>
      </c>
    </row>
    <row r="525" spans="19:20">
      <c r="S525" s="18" t="str">
        <f t="shared" si="68"/>
        <v/>
      </c>
      <c r="T525" s="18">
        <f>Ingredients!A513</f>
        <v>0</v>
      </c>
    </row>
    <row r="526" spans="19:20">
      <c r="S526" s="18" t="str">
        <f t="shared" si="68"/>
        <v/>
      </c>
      <c r="T526" s="18">
        <f>Ingredients!A514</f>
        <v>0</v>
      </c>
    </row>
    <row r="527" spans="19:20">
      <c r="S527" s="18" t="str">
        <f t="shared" si="68"/>
        <v/>
      </c>
      <c r="T527" s="18">
        <f>Ingredients!A515</f>
        <v>0</v>
      </c>
    </row>
    <row r="528" spans="19:20">
      <c r="S528" s="18" t="str">
        <f t="shared" si="68"/>
        <v/>
      </c>
      <c r="T528" s="18">
        <f>Ingredients!A516</f>
        <v>0</v>
      </c>
    </row>
    <row r="529" spans="19:20">
      <c r="S529" s="18" t="str">
        <f t="shared" si="68"/>
        <v/>
      </c>
      <c r="T529" s="18">
        <f>Ingredients!A517</f>
        <v>0</v>
      </c>
    </row>
    <row r="530" spans="19:20">
      <c r="S530" s="18" t="str">
        <f t="shared" si="68"/>
        <v/>
      </c>
      <c r="T530" s="18">
        <f>Ingredients!A518</f>
        <v>0</v>
      </c>
    </row>
    <row r="531" spans="19:20">
      <c r="S531" s="18" t="str">
        <f t="shared" si="68"/>
        <v/>
      </c>
      <c r="T531" s="18">
        <f>Ingredients!A519</f>
        <v>0</v>
      </c>
    </row>
    <row r="532" spans="19:20">
      <c r="S532" s="18" t="str">
        <f t="shared" si="68"/>
        <v/>
      </c>
      <c r="T532" s="18">
        <f>Ingredients!A520</f>
        <v>0</v>
      </c>
    </row>
    <row r="533" spans="19:20">
      <c r="S533" s="18" t="str">
        <f t="shared" si="68"/>
        <v/>
      </c>
      <c r="T533" s="18">
        <f>Ingredients!A521</f>
        <v>0</v>
      </c>
    </row>
    <row r="534" spans="19:20">
      <c r="S534" s="18" t="str">
        <f t="shared" si="68"/>
        <v/>
      </c>
      <c r="T534" s="18">
        <f>Ingredients!A522</f>
        <v>0</v>
      </c>
    </row>
    <row r="535" spans="19:20">
      <c r="S535" s="18" t="str">
        <f t="shared" si="68"/>
        <v/>
      </c>
      <c r="T535" s="18">
        <f>Ingredients!A523</f>
        <v>0</v>
      </c>
    </row>
    <row r="536" spans="19:20">
      <c r="S536" s="18" t="str">
        <f t="shared" si="68"/>
        <v/>
      </c>
      <c r="T536" s="18">
        <f>Ingredients!A524</f>
        <v>0</v>
      </c>
    </row>
    <row r="537" spans="19:20">
      <c r="S537" s="18" t="str">
        <f t="shared" si="68"/>
        <v/>
      </c>
      <c r="T537" s="18">
        <f>Ingredients!A525</f>
        <v>0</v>
      </c>
    </row>
    <row r="538" spans="19:20">
      <c r="S538" s="18" t="str">
        <f t="shared" si="68"/>
        <v/>
      </c>
      <c r="T538" s="18">
        <f>Ingredients!A526</f>
        <v>0</v>
      </c>
    </row>
    <row r="539" spans="19:20">
      <c r="S539" s="18" t="str">
        <f t="shared" si="68"/>
        <v/>
      </c>
      <c r="T539" s="18">
        <f>Ingredients!A527</f>
        <v>0</v>
      </c>
    </row>
    <row r="540" spans="19:20">
      <c r="S540" s="18" t="str">
        <f t="shared" si="68"/>
        <v/>
      </c>
      <c r="T540" s="18">
        <f>Ingredients!A528</f>
        <v>0</v>
      </c>
    </row>
    <row r="541" spans="19:20">
      <c r="S541" s="18" t="str">
        <f t="shared" si="68"/>
        <v/>
      </c>
      <c r="T541" s="18">
        <f>Ingredients!A529</f>
        <v>0</v>
      </c>
    </row>
    <row r="542" spans="19:20">
      <c r="S542" s="18" t="str">
        <f t="shared" si="68"/>
        <v/>
      </c>
      <c r="T542" s="18">
        <f>Ingredients!A530</f>
        <v>0</v>
      </c>
    </row>
    <row r="543" spans="19:20">
      <c r="S543" s="18" t="str">
        <f t="shared" si="68"/>
        <v/>
      </c>
      <c r="T543" s="18">
        <f>Ingredients!A531</f>
        <v>0</v>
      </c>
    </row>
    <row r="544" spans="19:20">
      <c r="S544" s="18" t="str">
        <f t="shared" si="68"/>
        <v/>
      </c>
      <c r="T544" s="18">
        <f>Ingredients!A532</f>
        <v>0</v>
      </c>
    </row>
    <row r="545" spans="19:20">
      <c r="S545" s="18" t="str">
        <f t="shared" ref="S545:S608" si="69">IF(T545=0,"",T545)</f>
        <v/>
      </c>
      <c r="T545" s="18">
        <f>Ingredients!A533</f>
        <v>0</v>
      </c>
    </row>
    <row r="546" spans="19:20">
      <c r="S546" s="18" t="str">
        <f t="shared" si="69"/>
        <v/>
      </c>
      <c r="T546" s="18">
        <f>Ingredients!A534</f>
        <v>0</v>
      </c>
    </row>
    <row r="547" spans="19:20">
      <c r="S547" s="18" t="str">
        <f t="shared" si="69"/>
        <v/>
      </c>
      <c r="T547" s="18">
        <f>Ingredients!A535</f>
        <v>0</v>
      </c>
    </row>
    <row r="548" spans="19:20">
      <c r="S548" s="18" t="str">
        <f t="shared" si="69"/>
        <v/>
      </c>
      <c r="T548" s="18">
        <f>Ingredients!A536</f>
        <v>0</v>
      </c>
    </row>
    <row r="549" spans="19:20">
      <c r="S549" s="18" t="str">
        <f t="shared" si="69"/>
        <v/>
      </c>
      <c r="T549" s="18">
        <f>Ingredients!A537</f>
        <v>0</v>
      </c>
    </row>
    <row r="550" spans="19:20">
      <c r="S550" s="18" t="str">
        <f t="shared" si="69"/>
        <v/>
      </c>
      <c r="T550" s="18">
        <f>Ingredients!A538</f>
        <v>0</v>
      </c>
    </row>
    <row r="551" spans="19:20">
      <c r="S551" s="18" t="str">
        <f t="shared" si="69"/>
        <v/>
      </c>
      <c r="T551" s="18">
        <f>Ingredients!A539</f>
        <v>0</v>
      </c>
    </row>
    <row r="552" spans="19:20">
      <c r="S552" s="18" t="str">
        <f t="shared" si="69"/>
        <v/>
      </c>
      <c r="T552" s="18">
        <f>Ingredients!A540</f>
        <v>0</v>
      </c>
    </row>
    <row r="553" spans="19:20">
      <c r="S553" s="18" t="str">
        <f t="shared" si="69"/>
        <v/>
      </c>
      <c r="T553" s="18">
        <f>Ingredients!A541</f>
        <v>0</v>
      </c>
    </row>
    <row r="554" spans="19:20">
      <c r="S554" s="18" t="str">
        <f t="shared" si="69"/>
        <v/>
      </c>
      <c r="T554" s="18">
        <f>Ingredients!A542</f>
        <v>0</v>
      </c>
    </row>
    <row r="555" spans="19:20">
      <c r="S555" s="18" t="str">
        <f t="shared" si="69"/>
        <v/>
      </c>
      <c r="T555" s="18">
        <f>Ingredients!A543</f>
        <v>0</v>
      </c>
    </row>
    <row r="556" spans="19:20">
      <c r="S556" s="18" t="str">
        <f t="shared" si="69"/>
        <v/>
      </c>
      <c r="T556" s="18">
        <f>Ingredients!A544</f>
        <v>0</v>
      </c>
    </row>
    <row r="557" spans="19:20">
      <c r="S557" s="18" t="str">
        <f t="shared" si="69"/>
        <v/>
      </c>
      <c r="T557" s="18">
        <f>Ingredients!A545</f>
        <v>0</v>
      </c>
    </row>
    <row r="558" spans="19:20">
      <c r="S558" s="18" t="str">
        <f t="shared" si="69"/>
        <v/>
      </c>
      <c r="T558" s="18">
        <f>Ingredients!A546</f>
        <v>0</v>
      </c>
    </row>
    <row r="559" spans="19:20">
      <c r="S559" s="18" t="str">
        <f t="shared" si="69"/>
        <v/>
      </c>
      <c r="T559" s="18">
        <f>Ingredients!A547</f>
        <v>0</v>
      </c>
    </row>
    <row r="560" spans="19:20">
      <c r="S560" s="18" t="str">
        <f t="shared" si="69"/>
        <v/>
      </c>
      <c r="T560" s="18">
        <f>Ingredients!A548</f>
        <v>0</v>
      </c>
    </row>
    <row r="561" spans="19:20">
      <c r="S561" s="18" t="str">
        <f t="shared" si="69"/>
        <v/>
      </c>
      <c r="T561" s="18">
        <f>Ingredients!A549</f>
        <v>0</v>
      </c>
    </row>
    <row r="562" spans="19:20">
      <c r="S562" s="18" t="str">
        <f t="shared" si="69"/>
        <v/>
      </c>
      <c r="T562" s="18">
        <f>Ingredients!A550</f>
        <v>0</v>
      </c>
    </row>
    <row r="563" spans="19:20">
      <c r="S563" s="18" t="str">
        <f t="shared" si="69"/>
        <v/>
      </c>
      <c r="T563" s="18">
        <f>Ingredients!A551</f>
        <v>0</v>
      </c>
    </row>
    <row r="564" spans="19:20">
      <c r="S564" s="18" t="str">
        <f t="shared" si="69"/>
        <v/>
      </c>
      <c r="T564" s="18">
        <f>Ingredients!A552</f>
        <v>0</v>
      </c>
    </row>
    <row r="565" spans="19:20">
      <c r="S565" s="18" t="str">
        <f t="shared" si="69"/>
        <v/>
      </c>
      <c r="T565" s="18">
        <f>Ingredients!A553</f>
        <v>0</v>
      </c>
    </row>
    <row r="566" spans="19:20">
      <c r="S566" s="18" t="str">
        <f t="shared" si="69"/>
        <v/>
      </c>
      <c r="T566" s="18">
        <f>Ingredients!A554</f>
        <v>0</v>
      </c>
    </row>
    <row r="567" spans="19:20">
      <c r="S567" s="18" t="str">
        <f t="shared" si="69"/>
        <v/>
      </c>
      <c r="T567" s="18">
        <f>Ingredients!A555</f>
        <v>0</v>
      </c>
    </row>
    <row r="568" spans="19:20">
      <c r="S568" s="18" t="str">
        <f t="shared" si="69"/>
        <v/>
      </c>
      <c r="T568" s="18">
        <f>Ingredients!A556</f>
        <v>0</v>
      </c>
    </row>
    <row r="569" spans="19:20">
      <c r="S569" s="18" t="str">
        <f t="shared" si="69"/>
        <v/>
      </c>
      <c r="T569" s="18">
        <f>Ingredients!A557</f>
        <v>0</v>
      </c>
    </row>
    <row r="570" spans="19:20">
      <c r="S570" s="18" t="str">
        <f t="shared" si="69"/>
        <v/>
      </c>
      <c r="T570" s="18">
        <f>Ingredients!A558</f>
        <v>0</v>
      </c>
    </row>
    <row r="571" spans="19:20">
      <c r="S571" s="18" t="str">
        <f t="shared" si="69"/>
        <v/>
      </c>
      <c r="T571" s="18">
        <f>Ingredients!A559</f>
        <v>0</v>
      </c>
    </row>
    <row r="572" spans="19:20">
      <c r="S572" s="18" t="str">
        <f t="shared" si="69"/>
        <v/>
      </c>
      <c r="T572" s="18">
        <f>Ingredients!A560</f>
        <v>0</v>
      </c>
    </row>
    <row r="573" spans="19:20">
      <c r="S573" s="18" t="str">
        <f t="shared" si="69"/>
        <v/>
      </c>
      <c r="T573" s="18">
        <f>Ingredients!A561</f>
        <v>0</v>
      </c>
    </row>
    <row r="574" spans="19:20">
      <c r="S574" s="18" t="str">
        <f t="shared" si="69"/>
        <v/>
      </c>
      <c r="T574" s="18">
        <f>Ingredients!A562</f>
        <v>0</v>
      </c>
    </row>
    <row r="575" spans="19:20">
      <c r="S575" s="18" t="str">
        <f t="shared" si="69"/>
        <v/>
      </c>
      <c r="T575" s="18">
        <f>Ingredients!A563</f>
        <v>0</v>
      </c>
    </row>
    <row r="576" spans="19:20">
      <c r="S576" s="18" t="str">
        <f t="shared" si="69"/>
        <v/>
      </c>
      <c r="T576" s="18">
        <f>Ingredients!A564</f>
        <v>0</v>
      </c>
    </row>
    <row r="577" spans="19:20">
      <c r="S577" s="18" t="str">
        <f t="shared" si="69"/>
        <v/>
      </c>
      <c r="T577" s="18">
        <f>Ingredients!A565</f>
        <v>0</v>
      </c>
    </row>
    <row r="578" spans="19:20">
      <c r="S578" s="18" t="str">
        <f t="shared" si="69"/>
        <v/>
      </c>
      <c r="T578" s="18">
        <f>Ingredients!A566</f>
        <v>0</v>
      </c>
    </row>
    <row r="579" spans="19:20">
      <c r="S579" s="18" t="str">
        <f t="shared" si="69"/>
        <v/>
      </c>
      <c r="T579" s="18">
        <f>Ingredients!A567</f>
        <v>0</v>
      </c>
    </row>
    <row r="580" spans="19:20">
      <c r="S580" s="18" t="str">
        <f t="shared" si="69"/>
        <v/>
      </c>
      <c r="T580" s="18">
        <f>Ingredients!A568</f>
        <v>0</v>
      </c>
    </row>
    <row r="581" spans="19:20">
      <c r="S581" s="18" t="str">
        <f t="shared" si="69"/>
        <v/>
      </c>
      <c r="T581" s="18">
        <f>Ingredients!A569</f>
        <v>0</v>
      </c>
    </row>
    <row r="582" spans="19:20">
      <c r="S582" s="18" t="str">
        <f t="shared" si="69"/>
        <v/>
      </c>
      <c r="T582" s="18">
        <f>Ingredients!A570</f>
        <v>0</v>
      </c>
    </row>
    <row r="583" spans="19:20">
      <c r="S583" s="18" t="str">
        <f t="shared" si="69"/>
        <v/>
      </c>
      <c r="T583" s="18">
        <f>Ingredients!A571</f>
        <v>0</v>
      </c>
    </row>
    <row r="584" spans="19:20">
      <c r="S584" s="18" t="str">
        <f t="shared" si="69"/>
        <v/>
      </c>
      <c r="T584" s="18">
        <f>Ingredients!A572</f>
        <v>0</v>
      </c>
    </row>
    <row r="585" spans="19:20">
      <c r="S585" s="18" t="str">
        <f t="shared" si="69"/>
        <v/>
      </c>
      <c r="T585" s="18">
        <f>Ingredients!A573</f>
        <v>0</v>
      </c>
    </row>
    <row r="586" spans="19:20">
      <c r="S586" s="18" t="str">
        <f t="shared" si="69"/>
        <v/>
      </c>
      <c r="T586" s="18">
        <f>Ingredients!A574</f>
        <v>0</v>
      </c>
    </row>
    <row r="587" spans="19:20">
      <c r="S587" s="18" t="str">
        <f t="shared" si="69"/>
        <v/>
      </c>
      <c r="T587" s="18">
        <f>Ingredients!A575</f>
        <v>0</v>
      </c>
    </row>
    <row r="588" spans="19:20">
      <c r="S588" s="18" t="str">
        <f t="shared" si="69"/>
        <v/>
      </c>
      <c r="T588" s="18">
        <f>Ingredients!A576</f>
        <v>0</v>
      </c>
    </row>
    <row r="589" spans="19:20">
      <c r="S589" s="18" t="str">
        <f t="shared" si="69"/>
        <v/>
      </c>
      <c r="T589" s="18">
        <f>Ingredients!A577</f>
        <v>0</v>
      </c>
    </row>
    <row r="590" spans="19:20">
      <c r="S590" s="18" t="str">
        <f t="shared" si="69"/>
        <v/>
      </c>
      <c r="T590" s="18">
        <f>Ingredients!A578</f>
        <v>0</v>
      </c>
    </row>
    <row r="591" spans="19:20">
      <c r="S591" s="18" t="str">
        <f t="shared" si="69"/>
        <v/>
      </c>
      <c r="T591" s="18">
        <f>Ingredients!A579</f>
        <v>0</v>
      </c>
    </row>
    <row r="592" spans="19:20">
      <c r="S592" s="18" t="str">
        <f t="shared" si="69"/>
        <v/>
      </c>
      <c r="T592" s="18">
        <f>Ingredients!A580</f>
        <v>0</v>
      </c>
    </row>
    <row r="593" spans="19:20">
      <c r="S593" s="18" t="str">
        <f t="shared" si="69"/>
        <v/>
      </c>
      <c r="T593" s="18">
        <f>Ingredients!A581</f>
        <v>0</v>
      </c>
    </row>
    <row r="594" spans="19:20">
      <c r="S594" s="18" t="str">
        <f t="shared" si="69"/>
        <v/>
      </c>
      <c r="T594" s="18">
        <f>Ingredients!A582</f>
        <v>0</v>
      </c>
    </row>
    <row r="595" spans="19:20">
      <c r="S595" s="18" t="str">
        <f t="shared" si="69"/>
        <v/>
      </c>
      <c r="T595" s="18">
        <f>Ingredients!A583</f>
        <v>0</v>
      </c>
    </row>
    <row r="596" spans="19:20">
      <c r="S596" s="18" t="str">
        <f t="shared" si="69"/>
        <v/>
      </c>
      <c r="T596" s="18">
        <f>Ingredients!A584</f>
        <v>0</v>
      </c>
    </row>
    <row r="597" spans="19:20">
      <c r="S597" s="18" t="str">
        <f t="shared" si="69"/>
        <v/>
      </c>
      <c r="T597" s="18">
        <f>Ingredients!A585</f>
        <v>0</v>
      </c>
    </row>
    <row r="598" spans="19:20">
      <c r="S598" s="18" t="str">
        <f t="shared" si="69"/>
        <v/>
      </c>
      <c r="T598" s="18">
        <f>Ingredients!A586</f>
        <v>0</v>
      </c>
    </row>
    <row r="599" spans="19:20">
      <c r="S599" s="18" t="str">
        <f t="shared" si="69"/>
        <v/>
      </c>
      <c r="T599" s="18">
        <f>Ingredients!A587</f>
        <v>0</v>
      </c>
    </row>
    <row r="600" spans="19:20">
      <c r="S600" s="18" t="str">
        <f t="shared" si="69"/>
        <v/>
      </c>
      <c r="T600" s="18">
        <f>Ingredients!A588</f>
        <v>0</v>
      </c>
    </row>
    <row r="601" spans="19:20">
      <c r="S601" s="18" t="str">
        <f t="shared" si="69"/>
        <v/>
      </c>
      <c r="T601" s="18">
        <f>Ingredients!A589</f>
        <v>0</v>
      </c>
    </row>
    <row r="602" spans="19:20">
      <c r="S602" s="18" t="str">
        <f t="shared" si="69"/>
        <v/>
      </c>
      <c r="T602" s="18">
        <f>Ingredients!A590</f>
        <v>0</v>
      </c>
    </row>
    <row r="603" spans="19:20">
      <c r="S603" s="18" t="str">
        <f t="shared" si="69"/>
        <v/>
      </c>
      <c r="T603" s="18">
        <f>Ingredients!A591</f>
        <v>0</v>
      </c>
    </row>
    <row r="604" spans="19:20">
      <c r="S604" s="18" t="str">
        <f t="shared" si="69"/>
        <v/>
      </c>
      <c r="T604" s="18">
        <f>Ingredients!A592</f>
        <v>0</v>
      </c>
    </row>
    <row r="605" spans="19:20">
      <c r="S605" s="18" t="str">
        <f t="shared" si="69"/>
        <v/>
      </c>
      <c r="T605" s="18">
        <f>Ingredients!A593</f>
        <v>0</v>
      </c>
    </row>
    <row r="606" spans="19:20">
      <c r="S606" s="18" t="str">
        <f t="shared" si="69"/>
        <v/>
      </c>
      <c r="T606" s="18">
        <f>Ingredients!A594</f>
        <v>0</v>
      </c>
    </row>
    <row r="607" spans="19:20">
      <c r="S607" s="18" t="str">
        <f t="shared" si="69"/>
        <v/>
      </c>
      <c r="T607" s="18">
        <f>Ingredients!A595</f>
        <v>0</v>
      </c>
    </row>
    <row r="608" spans="19:20">
      <c r="S608" s="18" t="str">
        <f t="shared" si="69"/>
        <v/>
      </c>
      <c r="T608" s="18">
        <f>Ingredients!A596</f>
        <v>0</v>
      </c>
    </row>
    <row r="609" spans="19:20">
      <c r="S609" s="18" t="str">
        <f t="shared" ref="S609:S672" si="70">IF(T609=0,"",T609)</f>
        <v/>
      </c>
      <c r="T609" s="18">
        <f>Ingredients!A597</f>
        <v>0</v>
      </c>
    </row>
    <row r="610" spans="19:20">
      <c r="S610" s="18" t="str">
        <f t="shared" si="70"/>
        <v/>
      </c>
      <c r="T610" s="18">
        <f>Ingredients!A598</f>
        <v>0</v>
      </c>
    </row>
    <row r="611" spans="19:20">
      <c r="S611" s="18" t="str">
        <f t="shared" si="70"/>
        <v/>
      </c>
      <c r="T611" s="18">
        <f>Ingredients!A599</f>
        <v>0</v>
      </c>
    </row>
    <row r="612" spans="19:20">
      <c r="S612" s="18" t="str">
        <f t="shared" si="70"/>
        <v/>
      </c>
      <c r="T612" s="18">
        <f>Ingredients!A600</f>
        <v>0</v>
      </c>
    </row>
    <row r="613" spans="19:20">
      <c r="S613" s="18" t="str">
        <f t="shared" si="70"/>
        <v/>
      </c>
      <c r="T613" s="18">
        <f>Ingredients!A601</f>
        <v>0</v>
      </c>
    </row>
    <row r="614" spans="19:20">
      <c r="S614" s="18" t="str">
        <f t="shared" si="70"/>
        <v/>
      </c>
      <c r="T614" s="18">
        <f>Ingredients!A602</f>
        <v>0</v>
      </c>
    </row>
    <row r="615" spans="19:20">
      <c r="S615" s="18" t="str">
        <f t="shared" si="70"/>
        <v/>
      </c>
      <c r="T615" s="18">
        <f>Ingredients!A603</f>
        <v>0</v>
      </c>
    </row>
    <row r="616" spans="19:20">
      <c r="S616" s="18" t="str">
        <f t="shared" si="70"/>
        <v/>
      </c>
      <c r="T616" s="18">
        <f>Ingredients!A604</f>
        <v>0</v>
      </c>
    </row>
    <row r="617" spans="19:20">
      <c r="S617" s="18" t="str">
        <f t="shared" si="70"/>
        <v/>
      </c>
      <c r="T617" s="18">
        <f>Ingredients!A605</f>
        <v>0</v>
      </c>
    </row>
    <row r="618" spans="19:20">
      <c r="S618" s="18" t="str">
        <f t="shared" si="70"/>
        <v/>
      </c>
      <c r="T618" s="18">
        <f>Ingredients!A606</f>
        <v>0</v>
      </c>
    </row>
    <row r="619" spans="19:20">
      <c r="S619" s="18" t="str">
        <f t="shared" si="70"/>
        <v/>
      </c>
      <c r="T619" s="18">
        <f>Ingredients!A607</f>
        <v>0</v>
      </c>
    </row>
    <row r="620" spans="19:20">
      <c r="S620" s="18" t="str">
        <f t="shared" si="70"/>
        <v/>
      </c>
      <c r="T620" s="18">
        <f>Ingredients!A608</f>
        <v>0</v>
      </c>
    </row>
    <row r="621" spans="19:20">
      <c r="S621" s="18" t="str">
        <f t="shared" si="70"/>
        <v/>
      </c>
      <c r="T621" s="18">
        <f>Ingredients!A609</f>
        <v>0</v>
      </c>
    </row>
    <row r="622" spans="19:20">
      <c r="S622" s="18" t="str">
        <f t="shared" si="70"/>
        <v/>
      </c>
      <c r="T622" s="18">
        <f>Ingredients!A610</f>
        <v>0</v>
      </c>
    </row>
    <row r="623" spans="19:20">
      <c r="S623" s="18" t="str">
        <f t="shared" si="70"/>
        <v/>
      </c>
      <c r="T623" s="18">
        <f>Ingredients!A611</f>
        <v>0</v>
      </c>
    </row>
    <row r="624" spans="19:20">
      <c r="S624" s="18" t="str">
        <f t="shared" si="70"/>
        <v/>
      </c>
      <c r="T624" s="18">
        <f>Ingredients!A612</f>
        <v>0</v>
      </c>
    </row>
    <row r="625" spans="19:20">
      <c r="S625" s="18" t="str">
        <f t="shared" si="70"/>
        <v/>
      </c>
      <c r="T625" s="18">
        <f>Ingredients!A613</f>
        <v>0</v>
      </c>
    </row>
    <row r="626" spans="19:20">
      <c r="S626" s="18" t="str">
        <f t="shared" si="70"/>
        <v/>
      </c>
      <c r="T626" s="18">
        <f>Ingredients!A614</f>
        <v>0</v>
      </c>
    </row>
    <row r="627" spans="19:20">
      <c r="S627" s="18" t="str">
        <f t="shared" si="70"/>
        <v/>
      </c>
      <c r="T627" s="18">
        <f>Ingredients!A615</f>
        <v>0</v>
      </c>
    </row>
    <row r="628" spans="19:20">
      <c r="S628" s="18" t="str">
        <f t="shared" si="70"/>
        <v/>
      </c>
      <c r="T628" s="18">
        <f>Ingredients!A616</f>
        <v>0</v>
      </c>
    </row>
    <row r="629" spans="19:20">
      <c r="S629" s="18" t="str">
        <f t="shared" si="70"/>
        <v/>
      </c>
      <c r="T629" s="18">
        <f>Ingredients!A617</f>
        <v>0</v>
      </c>
    </row>
    <row r="630" spans="19:20">
      <c r="S630" s="18" t="str">
        <f t="shared" si="70"/>
        <v/>
      </c>
      <c r="T630" s="18">
        <f>Ingredients!A618</f>
        <v>0</v>
      </c>
    </row>
    <row r="631" spans="19:20">
      <c r="S631" s="18" t="str">
        <f t="shared" si="70"/>
        <v/>
      </c>
      <c r="T631" s="18">
        <f>Ingredients!A619</f>
        <v>0</v>
      </c>
    </row>
    <row r="632" spans="19:20">
      <c r="S632" s="18" t="str">
        <f t="shared" si="70"/>
        <v/>
      </c>
      <c r="T632" s="18">
        <f>Ingredients!A620</f>
        <v>0</v>
      </c>
    </row>
    <row r="633" spans="19:20">
      <c r="S633" s="18" t="str">
        <f t="shared" si="70"/>
        <v/>
      </c>
      <c r="T633" s="18">
        <f>Ingredients!A621</f>
        <v>0</v>
      </c>
    </row>
    <row r="634" spans="19:20">
      <c r="S634" s="18" t="str">
        <f t="shared" si="70"/>
        <v/>
      </c>
      <c r="T634" s="18">
        <f>Ingredients!A622</f>
        <v>0</v>
      </c>
    </row>
    <row r="635" spans="19:20">
      <c r="S635" s="18" t="str">
        <f t="shared" si="70"/>
        <v/>
      </c>
      <c r="T635" s="18">
        <f>Ingredients!A623</f>
        <v>0</v>
      </c>
    </row>
    <row r="636" spans="19:20">
      <c r="S636" s="18" t="str">
        <f t="shared" si="70"/>
        <v/>
      </c>
      <c r="T636" s="18">
        <f>Ingredients!A624</f>
        <v>0</v>
      </c>
    </row>
    <row r="637" spans="19:20">
      <c r="S637" s="18" t="str">
        <f t="shared" si="70"/>
        <v/>
      </c>
      <c r="T637" s="18">
        <f>Ingredients!A625</f>
        <v>0</v>
      </c>
    </row>
    <row r="638" spans="19:20">
      <c r="S638" s="18" t="str">
        <f t="shared" si="70"/>
        <v/>
      </c>
      <c r="T638" s="18">
        <f>Ingredients!A626</f>
        <v>0</v>
      </c>
    </row>
    <row r="639" spans="19:20">
      <c r="S639" s="18" t="str">
        <f t="shared" si="70"/>
        <v/>
      </c>
      <c r="T639" s="18">
        <f>Ingredients!A627</f>
        <v>0</v>
      </c>
    </row>
    <row r="640" spans="19:20">
      <c r="S640" s="18" t="str">
        <f t="shared" si="70"/>
        <v/>
      </c>
      <c r="T640" s="18">
        <f>Ingredients!A628</f>
        <v>0</v>
      </c>
    </row>
    <row r="641" spans="19:20">
      <c r="S641" s="18" t="str">
        <f t="shared" si="70"/>
        <v/>
      </c>
      <c r="T641" s="18">
        <f>Ingredients!A629</f>
        <v>0</v>
      </c>
    </row>
    <row r="642" spans="19:20">
      <c r="S642" s="18" t="str">
        <f t="shared" si="70"/>
        <v/>
      </c>
      <c r="T642" s="18">
        <f>Ingredients!A630</f>
        <v>0</v>
      </c>
    </row>
    <row r="643" spans="19:20">
      <c r="S643" s="18" t="str">
        <f t="shared" si="70"/>
        <v/>
      </c>
      <c r="T643" s="18">
        <f>Ingredients!A631</f>
        <v>0</v>
      </c>
    </row>
    <row r="644" spans="19:20">
      <c r="S644" s="18" t="str">
        <f t="shared" si="70"/>
        <v/>
      </c>
      <c r="T644" s="18">
        <f>Ingredients!A632</f>
        <v>0</v>
      </c>
    </row>
    <row r="645" spans="19:20">
      <c r="S645" s="18" t="str">
        <f t="shared" si="70"/>
        <v/>
      </c>
      <c r="T645" s="18">
        <f>Ingredients!A633</f>
        <v>0</v>
      </c>
    </row>
    <row r="646" spans="19:20">
      <c r="S646" s="18" t="str">
        <f t="shared" si="70"/>
        <v/>
      </c>
      <c r="T646" s="18">
        <f>Ingredients!A634</f>
        <v>0</v>
      </c>
    </row>
    <row r="647" spans="19:20">
      <c r="S647" s="18" t="str">
        <f t="shared" si="70"/>
        <v/>
      </c>
      <c r="T647" s="18">
        <f>Ingredients!A635</f>
        <v>0</v>
      </c>
    </row>
    <row r="648" spans="19:20">
      <c r="S648" s="18" t="str">
        <f t="shared" si="70"/>
        <v/>
      </c>
      <c r="T648" s="18">
        <f>Ingredients!A636</f>
        <v>0</v>
      </c>
    </row>
    <row r="649" spans="19:20">
      <c r="S649" s="18" t="str">
        <f t="shared" si="70"/>
        <v/>
      </c>
      <c r="T649" s="18">
        <f>Ingredients!A637</f>
        <v>0</v>
      </c>
    </row>
    <row r="650" spans="19:20">
      <c r="S650" s="18" t="str">
        <f t="shared" si="70"/>
        <v/>
      </c>
      <c r="T650" s="18">
        <f>Ingredients!A638</f>
        <v>0</v>
      </c>
    </row>
    <row r="651" spans="19:20">
      <c r="S651" s="18" t="str">
        <f t="shared" si="70"/>
        <v/>
      </c>
      <c r="T651" s="18">
        <f>Ingredients!A639</f>
        <v>0</v>
      </c>
    </row>
    <row r="652" spans="19:20">
      <c r="S652" s="18" t="str">
        <f t="shared" si="70"/>
        <v/>
      </c>
      <c r="T652" s="18">
        <f>Ingredients!A640</f>
        <v>0</v>
      </c>
    </row>
    <row r="653" spans="19:20">
      <c r="S653" s="18" t="str">
        <f t="shared" si="70"/>
        <v/>
      </c>
      <c r="T653" s="18">
        <f>Ingredients!A641</f>
        <v>0</v>
      </c>
    </row>
    <row r="654" spans="19:20">
      <c r="S654" s="18" t="str">
        <f t="shared" si="70"/>
        <v/>
      </c>
      <c r="T654" s="18">
        <f>Ingredients!A642</f>
        <v>0</v>
      </c>
    </row>
    <row r="655" spans="19:20">
      <c r="S655" s="18" t="str">
        <f t="shared" si="70"/>
        <v/>
      </c>
      <c r="T655" s="18">
        <f>Ingredients!A643</f>
        <v>0</v>
      </c>
    </row>
    <row r="656" spans="19:20">
      <c r="S656" s="18" t="str">
        <f t="shared" si="70"/>
        <v/>
      </c>
      <c r="T656" s="18">
        <f>Ingredients!A644</f>
        <v>0</v>
      </c>
    </row>
    <row r="657" spans="19:20">
      <c r="S657" s="18" t="str">
        <f t="shared" si="70"/>
        <v/>
      </c>
      <c r="T657" s="18">
        <f>Ingredients!A645</f>
        <v>0</v>
      </c>
    </row>
    <row r="658" spans="19:20">
      <c r="S658" s="18" t="str">
        <f t="shared" si="70"/>
        <v/>
      </c>
      <c r="T658" s="18">
        <f>Ingredients!A646</f>
        <v>0</v>
      </c>
    </row>
    <row r="659" spans="19:20">
      <c r="S659" s="18" t="str">
        <f t="shared" si="70"/>
        <v/>
      </c>
      <c r="T659" s="18">
        <f>Ingredients!A647</f>
        <v>0</v>
      </c>
    </row>
    <row r="660" spans="19:20">
      <c r="S660" s="18" t="str">
        <f t="shared" si="70"/>
        <v/>
      </c>
      <c r="T660" s="18">
        <f>Ingredients!A648</f>
        <v>0</v>
      </c>
    </row>
    <row r="661" spans="19:20">
      <c r="S661" s="18" t="str">
        <f t="shared" si="70"/>
        <v/>
      </c>
      <c r="T661" s="18">
        <f>Ingredients!A649</f>
        <v>0</v>
      </c>
    </row>
    <row r="662" spans="19:20">
      <c r="S662" s="18" t="str">
        <f t="shared" si="70"/>
        <v/>
      </c>
      <c r="T662" s="18">
        <f>Ingredients!A650</f>
        <v>0</v>
      </c>
    </row>
    <row r="663" spans="19:20">
      <c r="S663" s="18" t="str">
        <f t="shared" si="70"/>
        <v/>
      </c>
      <c r="T663" s="18">
        <f>Ingredients!A651</f>
        <v>0</v>
      </c>
    </row>
    <row r="664" spans="19:20">
      <c r="S664" s="18" t="str">
        <f t="shared" si="70"/>
        <v/>
      </c>
      <c r="T664" s="18">
        <f>Ingredients!A652</f>
        <v>0</v>
      </c>
    </row>
    <row r="665" spans="19:20">
      <c r="S665" s="18" t="str">
        <f t="shared" si="70"/>
        <v/>
      </c>
      <c r="T665" s="18">
        <f>Ingredients!A653</f>
        <v>0</v>
      </c>
    </row>
    <row r="666" spans="19:20">
      <c r="S666" s="18" t="str">
        <f t="shared" si="70"/>
        <v/>
      </c>
      <c r="T666" s="18">
        <f>Ingredients!A654</f>
        <v>0</v>
      </c>
    </row>
    <row r="667" spans="19:20">
      <c r="S667" s="18" t="str">
        <f t="shared" si="70"/>
        <v/>
      </c>
      <c r="T667" s="18">
        <f>Ingredients!A655</f>
        <v>0</v>
      </c>
    </row>
    <row r="668" spans="19:20">
      <c r="S668" s="18" t="str">
        <f t="shared" si="70"/>
        <v/>
      </c>
      <c r="T668" s="18">
        <f>Ingredients!A656</f>
        <v>0</v>
      </c>
    </row>
    <row r="669" spans="19:20">
      <c r="S669" s="18" t="str">
        <f t="shared" si="70"/>
        <v/>
      </c>
      <c r="T669" s="18">
        <f>Ingredients!A657</f>
        <v>0</v>
      </c>
    </row>
    <row r="670" spans="19:20">
      <c r="S670" s="18" t="str">
        <f t="shared" si="70"/>
        <v/>
      </c>
      <c r="T670" s="18">
        <f>Ingredients!A658</f>
        <v>0</v>
      </c>
    </row>
    <row r="671" spans="19:20">
      <c r="S671" s="18" t="str">
        <f t="shared" si="70"/>
        <v/>
      </c>
      <c r="T671" s="18">
        <f>Ingredients!A659</f>
        <v>0</v>
      </c>
    </row>
    <row r="672" spans="19:20">
      <c r="S672" s="18" t="str">
        <f t="shared" si="70"/>
        <v/>
      </c>
      <c r="T672" s="18">
        <f>Ingredients!A660</f>
        <v>0</v>
      </c>
    </row>
    <row r="673" spans="19:20">
      <c r="S673" s="18" t="str">
        <f t="shared" ref="S673:S736" si="71">IF(T673=0,"",T673)</f>
        <v/>
      </c>
      <c r="T673" s="18">
        <f>Ingredients!A661</f>
        <v>0</v>
      </c>
    </row>
    <row r="674" spans="19:20">
      <c r="S674" s="18" t="str">
        <f t="shared" si="71"/>
        <v/>
      </c>
      <c r="T674" s="18">
        <f>Ingredients!A662</f>
        <v>0</v>
      </c>
    </row>
    <row r="675" spans="19:20">
      <c r="S675" s="18" t="str">
        <f t="shared" si="71"/>
        <v/>
      </c>
      <c r="T675" s="18">
        <f>Ingredients!A663</f>
        <v>0</v>
      </c>
    </row>
    <row r="676" spans="19:20">
      <c r="S676" s="18" t="str">
        <f t="shared" si="71"/>
        <v/>
      </c>
      <c r="T676" s="18">
        <f>Ingredients!A664</f>
        <v>0</v>
      </c>
    </row>
    <row r="677" spans="19:20">
      <c r="S677" s="18" t="str">
        <f t="shared" si="71"/>
        <v/>
      </c>
      <c r="T677" s="18">
        <f>Ingredients!A665</f>
        <v>0</v>
      </c>
    </row>
    <row r="678" spans="19:20">
      <c r="S678" s="18" t="str">
        <f t="shared" si="71"/>
        <v/>
      </c>
      <c r="T678" s="18">
        <f>Ingredients!A666</f>
        <v>0</v>
      </c>
    </row>
    <row r="679" spans="19:20">
      <c r="S679" s="18" t="str">
        <f t="shared" si="71"/>
        <v/>
      </c>
      <c r="T679" s="18">
        <f>Ingredients!A667</f>
        <v>0</v>
      </c>
    </row>
    <row r="680" spans="19:20">
      <c r="S680" s="18" t="str">
        <f t="shared" si="71"/>
        <v/>
      </c>
      <c r="T680" s="18">
        <f>Ingredients!A668</f>
        <v>0</v>
      </c>
    </row>
    <row r="681" spans="19:20">
      <c r="S681" s="18" t="str">
        <f t="shared" si="71"/>
        <v/>
      </c>
      <c r="T681" s="18">
        <f>Ingredients!A669</f>
        <v>0</v>
      </c>
    </row>
    <row r="682" spans="19:20">
      <c r="S682" s="18" t="str">
        <f t="shared" si="71"/>
        <v/>
      </c>
      <c r="T682" s="18">
        <f>Ingredients!A670</f>
        <v>0</v>
      </c>
    </row>
    <row r="683" spans="19:20">
      <c r="S683" s="18" t="str">
        <f t="shared" si="71"/>
        <v/>
      </c>
      <c r="T683" s="18">
        <f>Ingredients!A671</f>
        <v>0</v>
      </c>
    </row>
    <row r="684" spans="19:20">
      <c r="S684" s="18" t="str">
        <f t="shared" si="71"/>
        <v/>
      </c>
      <c r="T684" s="18">
        <f>Ingredients!A672</f>
        <v>0</v>
      </c>
    </row>
    <row r="685" spans="19:20">
      <c r="S685" s="18" t="str">
        <f t="shared" si="71"/>
        <v/>
      </c>
      <c r="T685" s="18">
        <f>Ingredients!A673</f>
        <v>0</v>
      </c>
    </row>
    <row r="686" spans="19:20">
      <c r="S686" s="18" t="str">
        <f t="shared" si="71"/>
        <v/>
      </c>
      <c r="T686" s="18">
        <f>Ingredients!A674</f>
        <v>0</v>
      </c>
    </row>
    <row r="687" spans="19:20">
      <c r="S687" s="18" t="str">
        <f t="shared" si="71"/>
        <v/>
      </c>
      <c r="T687" s="18">
        <f>Ingredients!A675</f>
        <v>0</v>
      </c>
    </row>
    <row r="688" spans="19:20">
      <c r="S688" s="18" t="str">
        <f t="shared" si="71"/>
        <v/>
      </c>
      <c r="T688" s="18">
        <f>Ingredients!A676</f>
        <v>0</v>
      </c>
    </row>
    <row r="689" spans="19:20">
      <c r="S689" s="18" t="str">
        <f t="shared" si="71"/>
        <v/>
      </c>
      <c r="T689" s="18">
        <f>Ingredients!A677</f>
        <v>0</v>
      </c>
    </row>
    <row r="690" spans="19:20">
      <c r="S690" s="18" t="str">
        <f t="shared" si="71"/>
        <v/>
      </c>
      <c r="T690" s="18">
        <f>Ingredients!A678</f>
        <v>0</v>
      </c>
    </row>
    <row r="691" spans="19:20">
      <c r="S691" s="18" t="str">
        <f t="shared" si="71"/>
        <v/>
      </c>
      <c r="T691" s="18">
        <f>Ingredients!A679</f>
        <v>0</v>
      </c>
    </row>
    <row r="692" spans="19:20">
      <c r="S692" s="18" t="str">
        <f t="shared" si="71"/>
        <v/>
      </c>
      <c r="T692" s="18">
        <f>Ingredients!A680</f>
        <v>0</v>
      </c>
    </row>
    <row r="693" spans="19:20">
      <c r="S693" s="18" t="str">
        <f t="shared" si="71"/>
        <v/>
      </c>
      <c r="T693" s="18">
        <f>Ingredients!A681</f>
        <v>0</v>
      </c>
    </row>
    <row r="694" spans="19:20">
      <c r="S694" s="18" t="str">
        <f t="shared" si="71"/>
        <v/>
      </c>
      <c r="T694" s="18">
        <f>Ingredients!A682</f>
        <v>0</v>
      </c>
    </row>
    <row r="695" spans="19:20">
      <c r="S695" s="18" t="str">
        <f t="shared" si="71"/>
        <v/>
      </c>
      <c r="T695" s="18">
        <f>Ingredients!A683</f>
        <v>0</v>
      </c>
    </row>
    <row r="696" spans="19:20">
      <c r="S696" s="18" t="str">
        <f t="shared" si="71"/>
        <v/>
      </c>
      <c r="T696" s="18">
        <f>Ingredients!A684</f>
        <v>0</v>
      </c>
    </row>
    <row r="697" spans="19:20">
      <c r="S697" s="18" t="str">
        <f t="shared" si="71"/>
        <v/>
      </c>
      <c r="T697" s="18">
        <f>Ingredients!A685</f>
        <v>0</v>
      </c>
    </row>
    <row r="698" spans="19:20">
      <c r="S698" s="18" t="str">
        <f t="shared" si="71"/>
        <v/>
      </c>
      <c r="T698" s="18">
        <f>Ingredients!A686</f>
        <v>0</v>
      </c>
    </row>
    <row r="699" spans="19:20">
      <c r="S699" s="18" t="str">
        <f t="shared" si="71"/>
        <v/>
      </c>
      <c r="T699" s="18">
        <f>Ingredients!A687</f>
        <v>0</v>
      </c>
    </row>
    <row r="700" spans="19:20">
      <c r="S700" s="18" t="str">
        <f t="shared" si="71"/>
        <v/>
      </c>
      <c r="T700" s="18">
        <f>Ingredients!A688</f>
        <v>0</v>
      </c>
    </row>
    <row r="701" spans="19:20">
      <c r="S701" s="18" t="str">
        <f t="shared" si="71"/>
        <v/>
      </c>
      <c r="T701" s="18">
        <f>Ingredients!A689</f>
        <v>0</v>
      </c>
    </row>
    <row r="702" spans="19:20">
      <c r="S702" s="18" t="str">
        <f t="shared" si="71"/>
        <v/>
      </c>
      <c r="T702" s="18">
        <f>Ingredients!A690</f>
        <v>0</v>
      </c>
    </row>
    <row r="703" spans="19:20">
      <c r="S703" s="18" t="str">
        <f t="shared" si="71"/>
        <v/>
      </c>
      <c r="T703" s="18">
        <f>Ingredients!A691</f>
        <v>0</v>
      </c>
    </row>
    <row r="704" spans="19:20">
      <c r="S704" s="18" t="str">
        <f t="shared" si="71"/>
        <v/>
      </c>
      <c r="T704" s="18">
        <f>Ingredients!A692</f>
        <v>0</v>
      </c>
    </row>
    <row r="705" spans="19:20">
      <c r="S705" s="18" t="str">
        <f t="shared" si="71"/>
        <v/>
      </c>
      <c r="T705" s="18">
        <f>Ingredients!A693</f>
        <v>0</v>
      </c>
    </row>
    <row r="706" spans="19:20">
      <c r="S706" s="18" t="str">
        <f t="shared" si="71"/>
        <v/>
      </c>
      <c r="T706" s="18">
        <f>Ingredients!A694</f>
        <v>0</v>
      </c>
    </row>
    <row r="707" spans="19:20">
      <c r="S707" s="18" t="str">
        <f t="shared" si="71"/>
        <v/>
      </c>
      <c r="T707" s="18">
        <f>Ingredients!A695</f>
        <v>0</v>
      </c>
    </row>
    <row r="708" spans="19:20">
      <c r="S708" s="18" t="str">
        <f t="shared" si="71"/>
        <v/>
      </c>
      <c r="T708" s="18">
        <f>Ingredients!A696</f>
        <v>0</v>
      </c>
    </row>
    <row r="709" spans="19:20">
      <c r="S709" s="18" t="str">
        <f t="shared" si="71"/>
        <v/>
      </c>
      <c r="T709" s="18">
        <f>Ingredients!A697</f>
        <v>0</v>
      </c>
    </row>
    <row r="710" spans="19:20">
      <c r="S710" s="18" t="str">
        <f t="shared" si="71"/>
        <v/>
      </c>
      <c r="T710" s="18">
        <f>Ingredients!A698</f>
        <v>0</v>
      </c>
    </row>
    <row r="711" spans="19:20">
      <c r="S711" s="18" t="str">
        <f t="shared" si="71"/>
        <v/>
      </c>
      <c r="T711" s="18">
        <f>Ingredients!A699</f>
        <v>0</v>
      </c>
    </row>
    <row r="712" spans="19:20">
      <c r="S712" s="18" t="str">
        <f t="shared" si="71"/>
        <v/>
      </c>
      <c r="T712" s="18">
        <f>Ingredients!A700</f>
        <v>0</v>
      </c>
    </row>
    <row r="713" spans="19:20">
      <c r="S713" s="18" t="str">
        <f t="shared" si="71"/>
        <v/>
      </c>
      <c r="T713" s="18">
        <f>Ingredients!A701</f>
        <v>0</v>
      </c>
    </row>
    <row r="714" spans="19:20">
      <c r="S714" s="18" t="str">
        <f t="shared" si="71"/>
        <v/>
      </c>
      <c r="T714" s="18">
        <f>Ingredients!A702</f>
        <v>0</v>
      </c>
    </row>
    <row r="715" spans="19:20">
      <c r="S715" s="18" t="str">
        <f t="shared" si="71"/>
        <v/>
      </c>
      <c r="T715" s="18">
        <f>Ingredients!A703</f>
        <v>0</v>
      </c>
    </row>
    <row r="716" spans="19:20">
      <c r="S716" s="18" t="str">
        <f t="shared" si="71"/>
        <v/>
      </c>
      <c r="T716" s="18">
        <f>Ingredients!A704</f>
        <v>0</v>
      </c>
    </row>
    <row r="717" spans="19:20">
      <c r="S717" s="18" t="str">
        <f t="shared" si="71"/>
        <v/>
      </c>
      <c r="T717" s="18">
        <f>Ingredients!A705</f>
        <v>0</v>
      </c>
    </row>
    <row r="718" spans="19:20">
      <c r="S718" s="18" t="str">
        <f t="shared" si="71"/>
        <v/>
      </c>
      <c r="T718" s="18">
        <f>Ingredients!A706</f>
        <v>0</v>
      </c>
    </row>
    <row r="719" spans="19:20">
      <c r="S719" s="18" t="str">
        <f t="shared" si="71"/>
        <v/>
      </c>
      <c r="T719" s="18">
        <f>Ingredients!A707</f>
        <v>0</v>
      </c>
    </row>
    <row r="720" spans="19:20">
      <c r="S720" s="18" t="str">
        <f t="shared" si="71"/>
        <v/>
      </c>
      <c r="T720" s="18">
        <f>Ingredients!A708</f>
        <v>0</v>
      </c>
    </row>
    <row r="721" spans="19:20">
      <c r="S721" s="18" t="str">
        <f t="shared" si="71"/>
        <v/>
      </c>
      <c r="T721" s="18">
        <f>Ingredients!A709</f>
        <v>0</v>
      </c>
    </row>
    <row r="722" spans="19:20">
      <c r="S722" s="18" t="str">
        <f t="shared" si="71"/>
        <v/>
      </c>
      <c r="T722" s="18">
        <f>Ingredients!A710</f>
        <v>0</v>
      </c>
    </row>
    <row r="723" spans="19:20">
      <c r="S723" s="18" t="str">
        <f t="shared" si="71"/>
        <v/>
      </c>
      <c r="T723" s="18">
        <f>Ingredients!A711</f>
        <v>0</v>
      </c>
    </row>
    <row r="724" spans="19:20">
      <c r="S724" s="18" t="str">
        <f t="shared" si="71"/>
        <v/>
      </c>
      <c r="T724" s="18">
        <f>Ingredients!A712</f>
        <v>0</v>
      </c>
    </row>
    <row r="725" spans="19:20">
      <c r="S725" s="18" t="str">
        <f t="shared" si="71"/>
        <v/>
      </c>
      <c r="T725" s="18">
        <f>Ingredients!A713</f>
        <v>0</v>
      </c>
    </row>
    <row r="726" spans="19:20">
      <c r="S726" s="18" t="str">
        <f t="shared" si="71"/>
        <v/>
      </c>
      <c r="T726" s="18">
        <f>Ingredients!A714</f>
        <v>0</v>
      </c>
    </row>
    <row r="727" spans="19:20">
      <c r="S727" s="18" t="str">
        <f t="shared" si="71"/>
        <v/>
      </c>
      <c r="T727" s="18">
        <f>Ingredients!A715</f>
        <v>0</v>
      </c>
    </row>
    <row r="728" spans="19:20">
      <c r="S728" s="18" t="str">
        <f t="shared" si="71"/>
        <v/>
      </c>
      <c r="T728" s="18">
        <f>Ingredients!A716</f>
        <v>0</v>
      </c>
    </row>
    <row r="729" spans="19:20">
      <c r="S729" s="18" t="str">
        <f t="shared" si="71"/>
        <v/>
      </c>
      <c r="T729" s="18">
        <f>Ingredients!A717</f>
        <v>0</v>
      </c>
    </row>
    <row r="730" spans="19:20">
      <c r="S730" s="18" t="str">
        <f t="shared" si="71"/>
        <v/>
      </c>
      <c r="T730" s="18">
        <f>Ingredients!A718</f>
        <v>0</v>
      </c>
    </row>
    <row r="731" spans="19:20">
      <c r="S731" s="18" t="str">
        <f t="shared" si="71"/>
        <v/>
      </c>
      <c r="T731" s="18">
        <f>Ingredients!A719</f>
        <v>0</v>
      </c>
    </row>
    <row r="732" spans="19:20">
      <c r="S732" s="18" t="str">
        <f t="shared" si="71"/>
        <v/>
      </c>
      <c r="T732" s="18">
        <f>Ingredients!A720</f>
        <v>0</v>
      </c>
    </row>
    <row r="733" spans="19:20">
      <c r="S733" s="18" t="str">
        <f t="shared" si="71"/>
        <v/>
      </c>
      <c r="T733" s="18">
        <f>Ingredients!A721</f>
        <v>0</v>
      </c>
    </row>
    <row r="734" spans="19:20">
      <c r="S734" s="18" t="str">
        <f t="shared" si="71"/>
        <v/>
      </c>
      <c r="T734" s="18">
        <f>Ingredients!A722</f>
        <v>0</v>
      </c>
    </row>
    <row r="735" spans="19:20">
      <c r="S735" s="18" t="str">
        <f t="shared" si="71"/>
        <v/>
      </c>
      <c r="T735" s="18">
        <f>Ingredients!A723</f>
        <v>0</v>
      </c>
    </row>
    <row r="736" spans="19:20">
      <c r="S736" s="18" t="str">
        <f t="shared" si="71"/>
        <v/>
      </c>
      <c r="T736" s="18">
        <f>Ingredients!A724</f>
        <v>0</v>
      </c>
    </row>
    <row r="737" spans="19:20">
      <c r="S737" s="18" t="str">
        <f t="shared" ref="S737:S800" si="72">IF(T737=0,"",T737)</f>
        <v/>
      </c>
      <c r="T737" s="18">
        <f>Ingredients!A725</f>
        <v>0</v>
      </c>
    </row>
    <row r="738" spans="19:20">
      <c r="S738" s="18" t="str">
        <f t="shared" si="72"/>
        <v/>
      </c>
      <c r="T738" s="18">
        <f>Ingredients!A726</f>
        <v>0</v>
      </c>
    </row>
    <row r="739" spans="19:20">
      <c r="S739" s="18" t="str">
        <f t="shared" si="72"/>
        <v/>
      </c>
      <c r="T739" s="18">
        <f>Ingredients!A727</f>
        <v>0</v>
      </c>
    </row>
    <row r="740" spans="19:20">
      <c r="S740" s="18" t="str">
        <f t="shared" si="72"/>
        <v/>
      </c>
      <c r="T740" s="18">
        <f>Ingredients!A728</f>
        <v>0</v>
      </c>
    </row>
    <row r="741" spans="19:20">
      <c r="S741" s="18" t="str">
        <f t="shared" si="72"/>
        <v/>
      </c>
      <c r="T741" s="18">
        <f>Ingredients!A729</f>
        <v>0</v>
      </c>
    </row>
    <row r="742" spans="19:20">
      <c r="S742" s="18" t="str">
        <f t="shared" si="72"/>
        <v/>
      </c>
      <c r="T742" s="18">
        <f>Ingredients!A730</f>
        <v>0</v>
      </c>
    </row>
    <row r="743" spans="19:20">
      <c r="S743" s="18" t="str">
        <f t="shared" si="72"/>
        <v/>
      </c>
      <c r="T743" s="18">
        <f>Ingredients!A731</f>
        <v>0</v>
      </c>
    </row>
    <row r="744" spans="19:20">
      <c r="S744" s="18" t="str">
        <f t="shared" si="72"/>
        <v/>
      </c>
      <c r="T744" s="18">
        <f>Ingredients!A732</f>
        <v>0</v>
      </c>
    </row>
    <row r="745" spans="19:20">
      <c r="S745" s="18" t="str">
        <f t="shared" si="72"/>
        <v/>
      </c>
      <c r="T745" s="18">
        <f>Ingredients!A733</f>
        <v>0</v>
      </c>
    </row>
    <row r="746" spans="19:20">
      <c r="S746" s="18" t="str">
        <f t="shared" si="72"/>
        <v/>
      </c>
      <c r="T746" s="18">
        <f>Ingredients!A734</f>
        <v>0</v>
      </c>
    </row>
    <row r="747" spans="19:20">
      <c r="S747" s="18" t="str">
        <f t="shared" si="72"/>
        <v/>
      </c>
      <c r="T747" s="18">
        <f>Ingredients!A735</f>
        <v>0</v>
      </c>
    </row>
    <row r="748" spans="19:20">
      <c r="S748" s="18" t="str">
        <f t="shared" si="72"/>
        <v/>
      </c>
      <c r="T748" s="18">
        <f>Ingredients!A736</f>
        <v>0</v>
      </c>
    </row>
    <row r="749" spans="19:20">
      <c r="S749" s="18" t="str">
        <f t="shared" si="72"/>
        <v/>
      </c>
      <c r="T749" s="18">
        <f>Ingredients!A737</f>
        <v>0</v>
      </c>
    </row>
    <row r="750" spans="19:20">
      <c r="S750" s="18" t="str">
        <f t="shared" si="72"/>
        <v/>
      </c>
      <c r="T750" s="18">
        <f>Ingredients!A738</f>
        <v>0</v>
      </c>
    </row>
    <row r="751" spans="19:20">
      <c r="S751" s="18" t="str">
        <f t="shared" si="72"/>
        <v/>
      </c>
      <c r="T751" s="18">
        <f>Ingredients!A739</f>
        <v>0</v>
      </c>
    </row>
    <row r="752" spans="19:20">
      <c r="S752" s="18" t="str">
        <f t="shared" si="72"/>
        <v/>
      </c>
      <c r="T752" s="18">
        <f>Ingredients!A740</f>
        <v>0</v>
      </c>
    </row>
    <row r="753" spans="19:20">
      <c r="S753" s="18" t="str">
        <f t="shared" si="72"/>
        <v/>
      </c>
      <c r="T753" s="18">
        <f>Ingredients!A741</f>
        <v>0</v>
      </c>
    </row>
    <row r="754" spans="19:20">
      <c r="S754" s="18" t="str">
        <f t="shared" si="72"/>
        <v/>
      </c>
      <c r="T754" s="18">
        <f>Ingredients!A742</f>
        <v>0</v>
      </c>
    </row>
    <row r="755" spans="19:20">
      <c r="S755" s="18" t="str">
        <f t="shared" si="72"/>
        <v/>
      </c>
      <c r="T755" s="18">
        <f>Ingredients!A743</f>
        <v>0</v>
      </c>
    </row>
    <row r="756" spans="19:20">
      <c r="S756" s="18" t="str">
        <f t="shared" si="72"/>
        <v/>
      </c>
      <c r="T756" s="18">
        <f>Ingredients!A744</f>
        <v>0</v>
      </c>
    </row>
    <row r="757" spans="19:20">
      <c r="S757" s="18" t="str">
        <f t="shared" si="72"/>
        <v/>
      </c>
      <c r="T757" s="18">
        <f>Ingredients!A745</f>
        <v>0</v>
      </c>
    </row>
    <row r="758" spans="19:20">
      <c r="S758" s="18" t="str">
        <f t="shared" si="72"/>
        <v/>
      </c>
      <c r="T758" s="18">
        <f>Ingredients!A746</f>
        <v>0</v>
      </c>
    </row>
    <row r="759" spans="19:20">
      <c r="S759" s="18" t="str">
        <f t="shared" si="72"/>
        <v/>
      </c>
      <c r="T759" s="18">
        <f>Ingredients!A747</f>
        <v>0</v>
      </c>
    </row>
    <row r="760" spans="19:20">
      <c r="S760" s="18" t="str">
        <f t="shared" si="72"/>
        <v/>
      </c>
      <c r="T760" s="18">
        <f>Ingredients!A748</f>
        <v>0</v>
      </c>
    </row>
    <row r="761" spans="19:20">
      <c r="S761" s="18" t="str">
        <f t="shared" si="72"/>
        <v/>
      </c>
      <c r="T761" s="18">
        <f>Ingredients!A749</f>
        <v>0</v>
      </c>
    </row>
    <row r="762" spans="19:20">
      <c r="S762" s="18" t="str">
        <f t="shared" si="72"/>
        <v/>
      </c>
      <c r="T762" s="18">
        <f>Ingredients!A750</f>
        <v>0</v>
      </c>
    </row>
    <row r="763" spans="19:20">
      <c r="S763" s="18" t="str">
        <f t="shared" si="72"/>
        <v/>
      </c>
      <c r="T763" s="18">
        <f>Ingredients!A751</f>
        <v>0</v>
      </c>
    </row>
    <row r="764" spans="19:20">
      <c r="S764" s="18" t="str">
        <f t="shared" si="72"/>
        <v/>
      </c>
      <c r="T764" s="18">
        <f>Ingredients!A752</f>
        <v>0</v>
      </c>
    </row>
    <row r="765" spans="19:20">
      <c r="S765" s="18" t="str">
        <f t="shared" si="72"/>
        <v/>
      </c>
      <c r="T765" s="18">
        <f>Ingredients!A753</f>
        <v>0</v>
      </c>
    </row>
    <row r="766" spans="19:20">
      <c r="S766" s="18" t="str">
        <f t="shared" si="72"/>
        <v/>
      </c>
      <c r="T766" s="18">
        <f>Ingredients!A754</f>
        <v>0</v>
      </c>
    </row>
    <row r="767" spans="19:20">
      <c r="S767" s="18" t="str">
        <f t="shared" si="72"/>
        <v/>
      </c>
      <c r="T767" s="18">
        <f>Ingredients!A755</f>
        <v>0</v>
      </c>
    </row>
    <row r="768" spans="19:20">
      <c r="S768" s="18" t="str">
        <f t="shared" si="72"/>
        <v/>
      </c>
      <c r="T768" s="18">
        <f>Ingredients!A756</f>
        <v>0</v>
      </c>
    </row>
    <row r="769" spans="19:20">
      <c r="S769" s="18" t="str">
        <f t="shared" si="72"/>
        <v/>
      </c>
      <c r="T769" s="18">
        <f>Ingredients!A757</f>
        <v>0</v>
      </c>
    </row>
    <row r="770" spans="19:20">
      <c r="S770" s="18" t="str">
        <f t="shared" si="72"/>
        <v/>
      </c>
      <c r="T770" s="18">
        <f>Ingredients!A758</f>
        <v>0</v>
      </c>
    </row>
    <row r="771" spans="19:20">
      <c r="S771" s="18" t="str">
        <f t="shared" si="72"/>
        <v/>
      </c>
      <c r="T771" s="18">
        <f>Ingredients!A759</f>
        <v>0</v>
      </c>
    </row>
    <row r="772" spans="19:20">
      <c r="S772" s="18" t="str">
        <f t="shared" si="72"/>
        <v/>
      </c>
      <c r="T772" s="18">
        <f>Ingredients!A760</f>
        <v>0</v>
      </c>
    </row>
    <row r="773" spans="19:20">
      <c r="S773" s="18" t="str">
        <f t="shared" si="72"/>
        <v/>
      </c>
      <c r="T773" s="18">
        <f>Ingredients!A761</f>
        <v>0</v>
      </c>
    </row>
    <row r="774" spans="19:20">
      <c r="S774" s="18" t="str">
        <f t="shared" si="72"/>
        <v/>
      </c>
      <c r="T774" s="18">
        <f>Ingredients!A762</f>
        <v>0</v>
      </c>
    </row>
    <row r="775" spans="19:20">
      <c r="S775" s="18" t="str">
        <f t="shared" si="72"/>
        <v/>
      </c>
      <c r="T775" s="18">
        <f>Ingredients!A763</f>
        <v>0</v>
      </c>
    </row>
    <row r="776" spans="19:20">
      <c r="S776" s="18" t="str">
        <f t="shared" si="72"/>
        <v/>
      </c>
      <c r="T776" s="18">
        <f>Ingredients!A764</f>
        <v>0</v>
      </c>
    </row>
    <row r="777" spans="19:20">
      <c r="S777" s="18" t="str">
        <f t="shared" si="72"/>
        <v/>
      </c>
      <c r="T777" s="18">
        <f>Ingredients!A765</f>
        <v>0</v>
      </c>
    </row>
    <row r="778" spans="19:20">
      <c r="S778" s="18" t="str">
        <f t="shared" si="72"/>
        <v/>
      </c>
      <c r="T778" s="18">
        <f>Ingredients!A766</f>
        <v>0</v>
      </c>
    </row>
    <row r="779" spans="19:20">
      <c r="S779" s="18" t="str">
        <f t="shared" si="72"/>
        <v/>
      </c>
      <c r="T779" s="18">
        <f>Ingredients!A767</f>
        <v>0</v>
      </c>
    </row>
    <row r="780" spans="19:20">
      <c r="S780" s="18" t="str">
        <f t="shared" si="72"/>
        <v/>
      </c>
      <c r="T780" s="18">
        <f>Ingredients!A768</f>
        <v>0</v>
      </c>
    </row>
    <row r="781" spans="19:20">
      <c r="S781" s="18" t="str">
        <f t="shared" si="72"/>
        <v/>
      </c>
      <c r="T781" s="18">
        <f>Ingredients!A769</f>
        <v>0</v>
      </c>
    </row>
    <row r="782" spans="19:20">
      <c r="S782" s="18" t="str">
        <f t="shared" si="72"/>
        <v/>
      </c>
      <c r="T782" s="18">
        <f>Ingredients!A770</f>
        <v>0</v>
      </c>
    </row>
    <row r="783" spans="19:20">
      <c r="S783" s="18" t="str">
        <f t="shared" si="72"/>
        <v/>
      </c>
      <c r="T783" s="18">
        <f>Ingredients!A771</f>
        <v>0</v>
      </c>
    </row>
    <row r="784" spans="19:20">
      <c r="S784" s="18" t="str">
        <f t="shared" si="72"/>
        <v/>
      </c>
      <c r="T784" s="18">
        <f>Ingredients!A772</f>
        <v>0</v>
      </c>
    </row>
    <row r="785" spans="19:20">
      <c r="S785" s="18" t="str">
        <f t="shared" si="72"/>
        <v/>
      </c>
      <c r="T785" s="18">
        <f>Ingredients!A773</f>
        <v>0</v>
      </c>
    </row>
    <row r="786" spans="19:20">
      <c r="S786" s="18" t="str">
        <f t="shared" si="72"/>
        <v/>
      </c>
      <c r="T786" s="18">
        <f>Ingredients!A774</f>
        <v>0</v>
      </c>
    </row>
    <row r="787" spans="19:20">
      <c r="S787" s="18" t="str">
        <f t="shared" si="72"/>
        <v/>
      </c>
      <c r="T787" s="18">
        <f>Ingredients!A775</f>
        <v>0</v>
      </c>
    </row>
    <row r="788" spans="19:20">
      <c r="S788" s="18" t="str">
        <f t="shared" si="72"/>
        <v/>
      </c>
      <c r="T788" s="18">
        <f>Ingredients!A776</f>
        <v>0</v>
      </c>
    </row>
    <row r="789" spans="19:20">
      <c r="S789" s="18" t="str">
        <f t="shared" si="72"/>
        <v/>
      </c>
      <c r="T789" s="18">
        <f>Ingredients!A777</f>
        <v>0</v>
      </c>
    </row>
    <row r="790" spans="19:20">
      <c r="S790" s="18" t="str">
        <f t="shared" si="72"/>
        <v/>
      </c>
      <c r="T790" s="18">
        <f>Ingredients!A778</f>
        <v>0</v>
      </c>
    </row>
    <row r="791" spans="19:20">
      <c r="S791" s="18" t="str">
        <f t="shared" si="72"/>
        <v/>
      </c>
      <c r="T791" s="18">
        <f>Ingredients!A779</f>
        <v>0</v>
      </c>
    </row>
    <row r="792" spans="19:20">
      <c r="S792" s="18" t="str">
        <f t="shared" si="72"/>
        <v/>
      </c>
      <c r="T792" s="18">
        <f>Ingredients!A780</f>
        <v>0</v>
      </c>
    </row>
    <row r="793" spans="19:20">
      <c r="S793" s="18" t="str">
        <f t="shared" si="72"/>
        <v/>
      </c>
      <c r="T793" s="18">
        <f>Ingredients!A781</f>
        <v>0</v>
      </c>
    </row>
    <row r="794" spans="19:20">
      <c r="S794" s="18" t="str">
        <f t="shared" si="72"/>
        <v/>
      </c>
      <c r="T794" s="18">
        <f>Ingredients!A782</f>
        <v>0</v>
      </c>
    </row>
    <row r="795" spans="19:20">
      <c r="S795" s="18" t="str">
        <f t="shared" si="72"/>
        <v/>
      </c>
      <c r="T795" s="18">
        <f>Ingredients!A783</f>
        <v>0</v>
      </c>
    </row>
    <row r="796" spans="19:20">
      <c r="S796" s="18" t="str">
        <f t="shared" si="72"/>
        <v/>
      </c>
      <c r="T796" s="18">
        <f>Ingredients!A784</f>
        <v>0</v>
      </c>
    </row>
    <row r="797" spans="19:20">
      <c r="S797" s="18" t="str">
        <f t="shared" si="72"/>
        <v/>
      </c>
      <c r="T797" s="18">
        <f>Ingredients!A785</f>
        <v>0</v>
      </c>
    </row>
    <row r="798" spans="19:20">
      <c r="S798" s="18" t="str">
        <f t="shared" si="72"/>
        <v/>
      </c>
      <c r="T798" s="18">
        <f>Ingredients!A786</f>
        <v>0</v>
      </c>
    </row>
    <row r="799" spans="19:20">
      <c r="S799" s="18" t="str">
        <f t="shared" si="72"/>
        <v/>
      </c>
      <c r="T799" s="18">
        <f>Ingredients!A787</f>
        <v>0</v>
      </c>
    </row>
    <row r="800" spans="19:20">
      <c r="S800" s="18" t="str">
        <f t="shared" si="72"/>
        <v/>
      </c>
      <c r="T800" s="18">
        <f>Ingredients!A788</f>
        <v>0</v>
      </c>
    </row>
    <row r="801" spans="19:20">
      <c r="S801" s="18" t="str">
        <f t="shared" ref="S801:S864" si="73">IF(T801=0,"",T801)</f>
        <v/>
      </c>
      <c r="T801" s="18">
        <f>Ingredients!A789</f>
        <v>0</v>
      </c>
    </row>
    <row r="802" spans="19:20">
      <c r="S802" s="18" t="str">
        <f t="shared" si="73"/>
        <v/>
      </c>
      <c r="T802" s="18">
        <f>Ingredients!A790</f>
        <v>0</v>
      </c>
    </row>
    <row r="803" spans="19:20">
      <c r="S803" s="18" t="str">
        <f t="shared" si="73"/>
        <v/>
      </c>
      <c r="T803" s="18">
        <f>Ingredients!A791</f>
        <v>0</v>
      </c>
    </row>
    <row r="804" spans="19:20">
      <c r="S804" s="18" t="str">
        <f t="shared" si="73"/>
        <v/>
      </c>
      <c r="T804" s="18">
        <f>Ingredients!A792</f>
        <v>0</v>
      </c>
    </row>
    <row r="805" spans="19:20">
      <c r="S805" s="18" t="str">
        <f t="shared" si="73"/>
        <v/>
      </c>
      <c r="T805" s="18">
        <f>Ingredients!A793</f>
        <v>0</v>
      </c>
    </row>
    <row r="806" spans="19:20">
      <c r="S806" s="18" t="str">
        <f t="shared" si="73"/>
        <v/>
      </c>
      <c r="T806" s="18">
        <f>Ingredients!A794</f>
        <v>0</v>
      </c>
    </row>
    <row r="807" spans="19:20">
      <c r="S807" s="18" t="str">
        <f t="shared" si="73"/>
        <v/>
      </c>
      <c r="T807" s="18">
        <f>Ingredients!A795</f>
        <v>0</v>
      </c>
    </row>
    <row r="808" spans="19:20">
      <c r="S808" s="18" t="str">
        <f t="shared" si="73"/>
        <v/>
      </c>
      <c r="T808" s="18">
        <f>Ingredients!A796</f>
        <v>0</v>
      </c>
    </row>
    <row r="809" spans="19:20">
      <c r="S809" s="18" t="str">
        <f t="shared" si="73"/>
        <v/>
      </c>
      <c r="T809" s="18">
        <f>Ingredients!A797</f>
        <v>0</v>
      </c>
    </row>
    <row r="810" spans="19:20">
      <c r="S810" s="18" t="str">
        <f t="shared" si="73"/>
        <v/>
      </c>
      <c r="T810" s="18">
        <f>Ingredients!A798</f>
        <v>0</v>
      </c>
    </row>
    <row r="811" spans="19:20">
      <c r="S811" s="18" t="str">
        <f t="shared" si="73"/>
        <v/>
      </c>
      <c r="T811" s="18">
        <f>Ingredients!A799</f>
        <v>0</v>
      </c>
    </row>
    <row r="812" spans="19:20">
      <c r="S812" s="18" t="str">
        <f t="shared" si="73"/>
        <v/>
      </c>
      <c r="T812" s="18">
        <f>Ingredients!A800</f>
        <v>0</v>
      </c>
    </row>
    <row r="813" spans="19:20">
      <c r="S813" s="18" t="str">
        <f t="shared" si="73"/>
        <v/>
      </c>
      <c r="T813" s="18">
        <f>Ingredients!A801</f>
        <v>0</v>
      </c>
    </row>
    <row r="814" spans="19:20">
      <c r="S814" s="18" t="str">
        <f t="shared" si="73"/>
        <v/>
      </c>
      <c r="T814" s="18">
        <f>Ingredients!A802</f>
        <v>0</v>
      </c>
    </row>
    <row r="815" spans="19:20">
      <c r="S815" s="18" t="str">
        <f t="shared" si="73"/>
        <v/>
      </c>
      <c r="T815" s="18">
        <f>Ingredients!A803</f>
        <v>0</v>
      </c>
    </row>
    <row r="816" spans="19:20">
      <c r="S816" s="18" t="str">
        <f t="shared" si="73"/>
        <v/>
      </c>
      <c r="T816" s="18">
        <f>Ingredients!A804</f>
        <v>0</v>
      </c>
    </row>
    <row r="817" spans="19:20">
      <c r="S817" s="18" t="str">
        <f t="shared" si="73"/>
        <v/>
      </c>
      <c r="T817" s="18">
        <f>Ingredients!A805</f>
        <v>0</v>
      </c>
    </row>
    <row r="818" spans="19:20">
      <c r="S818" s="18" t="str">
        <f t="shared" si="73"/>
        <v/>
      </c>
      <c r="T818" s="18">
        <f>Ingredients!A806</f>
        <v>0</v>
      </c>
    </row>
    <row r="819" spans="19:20">
      <c r="S819" s="18" t="str">
        <f t="shared" si="73"/>
        <v/>
      </c>
      <c r="T819" s="18">
        <f>Ingredients!A807</f>
        <v>0</v>
      </c>
    </row>
    <row r="820" spans="19:20">
      <c r="S820" s="18" t="str">
        <f t="shared" si="73"/>
        <v/>
      </c>
      <c r="T820" s="18">
        <f>Ingredients!A808</f>
        <v>0</v>
      </c>
    </row>
    <row r="821" spans="19:20">
      <c r="S821" s="18" t="str">
        <f t="shared" si="73"/>
        <v/>
      </c>
      <c r="T821" s="18">
        <f>Ingredients!A809</f>
        <v>0</v>
      </c>
    </row>
    <row r="822" spans="19:20">
      <c r="S822" s="18" t="str">
        <f t="shared" si="73"/>
        <v/>
      </c>
      <c r="T822" s="18">
        <f>Ingredients!A810</f>
        <v>0</v>
      </c>
    </row>
    <row r="823" spans="19:20">
      <c r="S823" s="18" t="str">
        <f t="shared" si="73"/>
        <v/>
      </c>
      <c r="T823" s="18">
        <f>Ingredients!A811</f>
        <v>0</v>
      </c>
    </row>
    <row r="824" spans="19:20">
      <c r="S824" s="18" t="str">
        <f t="shared" si="73"/>
        <v/>
      </c>
      <c r="T824" s="18">
        <f>Ingredients!A812</f>
        <v>0</v>
      </c>
    </row>
    <row r="825" spans="19:20">
      <c r="S825" s="18" t="str">
        <f t="shared" si="73"/>
        <v/>
      </c>
      <c r="T825" s="18">
        <f>Ingredients!A813</f>
        <v>0</v>
      </c>
    </row>
    <row r="826" spans="19:20">
      <c r="S826" s="18" t="str">
        <f t="shared" si="73"/>
        <v/>
      </c>
      <c r="T826" s="18">
        <f>Ingredients!A814</f>
        <v>0</v>
      </c>
    </row>
    <row r="827" spans="19:20">
      <c r="S827" s="18" t="str">
        <f t="shared" si="73"/>
        <v/>
      </c>
      <c r="T827" s="18">
        <f>Ingredients!A815</f>
        <v>0</v>
      </c>
    </row>
    <row r="828" spans="19:20">
      <c r="S828" s="18" t="str">
        <f t="shared" si="73"/>
        <v/>
      </c>
      <c r="T828" s="18">
        <f>Ingredients!A816</f>
        <v>0</v>
      </c>
    </row>
    <row r="829" spans="19:20">
      <c r="S829" s="18" t="str">
        <f t="shared" si="73"/>
        <v/>
      </c>
      <c r="T829" s="18">
        <f>Ingredients!A817</f>
        <v>0</v>
      </c>
    </row>
    <row r="830" spans="19:20">
      <c r="S830" s="18" t="str">
        <f t="shared" si="73"/>
        <v/>
      </c>
      <c r="T830" s="18">
        <f>Ingredients!A818</f>
        <v>0</v>
      </c>
    </row>
    <row r="831" spans="19:20">
      <c r="S831" s="18" t="str">
        <f t="shared" si="73"/>
        <v/>
      </c>
      <c r="T831" s="18">
        <f>Ingredients!A819</f>
        <v>0</v>
      </c>
    </row>
    <row r="832" spans="19:20">
      <c r="S832" s="18" t="str">
        <f t="shared" si="73"/>
        <v/>
      </c>
      <c r="T832" s="18">
        <f>Ingredients!A820</f>
        <v>0</v>
      </c>
    </row>
    <row r="833" spans="19:20">
      <c r="S833" s="18" t="str">
        <f t="shared" si="73"/>
        <v/>
      </c>
      <c r="T833" s="18">
        <f>Ingredients!A821</f>
        <v>0</v>
      </c>
    </row>
    <row r="834" spans="19:20">
      <c r="S834" s="18" t="str">
        <f t="shared" si="73"/>
        <v/>
      </c>
      <c r="T834" s="18">
        <f>Ingredients!A822</f>
        <v>0</v>
      </c>
    </row>
    <row r="835" spans="19:20">
      <c r="S835" s="18" t="str">
        <f t="shared" si="73"/>
        <v/>
      </c>
      <c r="T835" s="18">
        <f>Ingredients!A823</f>
        <v>0</v>
      </c>
    </row>
    <row r="836" spans="19:20">
      <c r="S836" s="18" t="str">
        <f t="shared" si="73"/>
        <v/>
      </c>
      <c r="T836" s="18">
        <f>Ingredients!A824</f>
        <v>0</v>
      </c>
    </row>
    <row r="837" spans="19:20">
      <c r="S837" s="18" t="str">
        <f t="shared" si="73"/>
        <v/>
      </c>
      <c r="T837" s="18">
        <f>Ingredients!A825</f>
        <v>0</v>
      </c>
    </row>
    <row r="838" spans="19:20">
      <c r="S838" s="18" t="str">
        <f t="shared" si="73"/>
        <v/>
      </c>
      <c r="T838" s="18">
        <f>Ingredients!A826</f>
        <v>0</v>
      </c>
    </row>
    <row r="839" spans="19:20">
      <c r="S839" s="18" t="str">
        <f t="shared" si="73"/>
        <v/>
      </c>
      <c r="T839" s="18">
        <f>Ingredients!A827</f>
        <v>0</v>
      </c>
    </row>
    <row r="840" spans="19:20">
      <c r="S840" s="18" t="str">
        <f t="shared" si="73"/>
        <v/>
      </c>
      <c r="T840" s="18">
        <f>Ingredients!A828</f>
        <v>0</v>
      </c>
    </row>
    <row r="841" spans="19:20">
      <c r="S841" s="18" t="str">
        <f t="shared" si="73"/>
        <v/>
      </c>
      <c r="T841" s="18">
        <f>Ingredients!A829</f>
        <v>0</v>
      </c>
    </row>
    <row r="842" spans="19:20">
      <c r="S842" s="18" t="str">
        <f t="shared" si="73"/>
        <v/>
      </c>
      <c r="T842" s="18">
        <f>Ingredients!A830</f>
        <v>0</v>
      </c>
    </row>
    <row r="843" spans="19:20">
      <c r="S843" s="18" t="str">
        <f t="shared" si="73"/>
        <v/>
      </c>
      <c r="T843" s="18">
        <f>Ingredients!A831</f>
        <v>0</v>
      </c>
    </row>
    <row r="844" spans="19:20">
      <c r="S844" s="18" t="str">
        <f t="shared" si="73"/>
        <v/>
      </c>
      <c r="T844" s="18">
        <f>Ingredients!A832</f>
        <v>0</v>
      </c>
    </row>
    <row r="845" spans="19:20">
      <c r="S845" s="18" t="str">
        <f t="shared" si="73"/>
        <v/>
      </c>
      <c r="T845" s="18">
        <f>Ingredients!A833</f>
        <v>0</v>
      </c>
    </row>
    <row r="846" spans="19:20">
      <c r="S846" s="18" t="str">
        <f t="shared" si="73"/>
        <v/>
      </c>
      <c r="T846" s="18">
        <f>Ingredients!A834</f>
        <v>0</v>
      </c>
    </row>
    <row r="847" spans="19:20">
      <c r="S847" s="18" t="str">
        <f t="shared" si="73"/>
        <v/>
      </c>
      <c r="T847" s="18">
        <f>Ingredients!A835</f>
        <v>0</v>
      </c>
    </row>
    <row r="848" spans="19:20">
      <c r="S848" s="18" t="str">
        <f t="shared" si="73"/>
        <v/>
      </c>
      <c r="T848" s="18">
        <f>Ingredients!A836</f>
        <v>0</v>
      </c>
    </row>
    <row r="849" spans="19:20">
      <c r="S849" s="18" t="str">
        <f t="shared" si="73"/>
        <v/>
      </c>
      <c r="T849" s="18">
        <f>Ingredients!A837</f>
        <v>0</v>
      </c>
    </row>
    <row r="850" spans="19:20">
      <c r="S850" s="18" t="str">
        <f t="shared" si="73"/>
        <v/>
      </c>
      <c r="T850" s="18">
        <f>Ingredients!A838</f>
        <v>0</v>
      </c>
    </row>
    <row r="851" spans="19:20">
      <c r="S851" s="18" t="str">
        <f t="shared" si="73"/>
        <v/>
      </c>
      <c r="T851" s="18">
        <f>Ingredients!A839</f>
        <v>0</v>
      </c>
    </row>
    <row r="852" spans="19:20">
      <c r="S852" s="18" t="str">
        <f t="shared" si="73"/>
        <v/>
      </c>
      <c r="T852" s="18">
        <f>Ingredients!A840</f>
        <v>0</v>
      </c>
    </row>
    <row r="853" spans="19:20">
      <c r="S853" s="18" t="str">
        <f t="shared" si="73"/>
        <v/>
      </c>
      <c r="T853" s="18">
        <f>Ingredients!A841</f>
        <v>0</v>
      </c>
    </row>
    <row r="854" spans="19:20">
      <c r="S854" s="18" t="str">
        <f t="shared" si="73"/>
        <v/>
      </c>
      <c r="T854" s="18">
        <f>Ingredients!A842</f>
        <v>0</v>
      </c>
    </row>
    <row r="855" spans="19:20">
      <c r="S855" s="18" t="str">
        <f t="shared" si="73"/>
        <v/>
      </c>
      <c r="T855" s="18">
        <f>Ingredients!A843</f>
        <v>0</v>
      </c>
    </row>
    <row r="856" spans="19:20">
      <c r="S856" s="18" t="str">
        <f t="shared" si="73"/>
        <v/>
      </c>
      <c r="T856" s="18">
        <f>Ingredients!A844</f>
        <v>0</v>
      </c>
    </row>
    <row r="857" spans="19:20">
      <c r="S857" s="18" t="str">
        <f t="shared" si="73"/>
        <v/>
      </c>
      <c r="T857" s="18">
        <f>Ingredients!A845</f>
        <v>0</v>
      </c>
    </row>
    <row r="858" spans="19:20">
      <c r="S858" s="18" t="str">
        <f t="shared" si="73"/>
        <v/>
      </c>
      <c r="T858" s="18">
        <f>Ingredients!A846</f>
        <v>0</v>
      </c>
    </row>
    <row r="859" spans="19:20">
      <c r="S859" s="18" t="str">
        <f t="shared" si="73"/>
        <v/>
      </c>
      <c r="T859" s="18">
        <f>Ingredients!A847</f>
        <v>0</v>
      </c>
    </row>
    <row r="860" spans="19:20">
      <c r="S860" s="18" t="str">
        <f t="shared" si="73"/>
        <v/>
      </c>
      <c r="T860" s="18">
        <f>Ingredients!A848</f>
        <v>0</v>
      </c>
    </row>
    <row r="861" spans="19:20">
      <c r="S861" s="18" t="str">
        <f t="shared" si="73"/>
        <v/>
      </c>
      <c r="T861" s="18">
        <f>Ingredients!A849</f>
        <v>0</v>
      </c>
    </row>
    <row r="862" spans="19:20">
      <c r="S862" s="18" t="str">
        <f t="shared" si="73"/>
        <v/>
      </c>
      <c r="T862" s="18">
        <f>Ingredients!A850</f>
        <v>0</v>
      </c>
    </row>
    <row r="863" spans="19:20">
      <c r="S863" s="18" t="str">
        <f t="shared" si="73"/>
        <v/>
      </c>
      <c r="T863" s="18">
        <f>Ingredients!A851</f>
        <v>0</v>
      </c>
    </row>
    <row r="864" spans="19:20">
      <c r="S864" s="18" t="str">
        <f t="shared" si="73"/>
        <v/>
      </c>
      <c r="T864" s="18">
        <f>Ingredients!A852</f>
        <v>0</v>
      </c>
    </row>
    <row r="865" spans="19:20">
      <c r="S865" s="18" t="str">
        <f t="shared" ref="S865:S928" si="74">IF(T865=0,"",T865)</f>
        <v/>
      </c>
      <c r="T865" s="18">
        <f>Ingredients!A853</f>
        <v>0</v>
      </c>
    </row>
    <row r="866" spans="19:20">
      <c r="S866" s="18" t="str">
        <f t="shared" si="74"/>
        <v/>
      </c>
      <c r="T866" s="18">
        <f>Ingredients!A854</f>
        <v>0</v>
      </c>
    </row>
    <row r="867" spans="19:20">
      <c r="S867" s="18" t="str">
        <f t="shared" si="74"/>
        <v/>
      </c>
      <c r="T867" s="18">
        <f>Ingredients!A855</f>
        <v>0</v>
      </c>
    </row>
    <row r="868" spans="19:20">
      <c r="S868" s="18" t="str">
        <f t="shared" si="74"/>
        <v/>
      </c>
      <c r="T868" s="18">
        <f>Ingredients!A856</f>
        <v>0</v>
      </c>
    </row>
    <row r="869" spans="19:20">
      <c r="S869" s="18" t="str">
        <f t="shared" si="74"/>
        <v/>
      </c>
      <c r="T869" s="18">
        <f>Ingredients!A857</f>
        <v>0</v>
      </c>
    </row>
    <row r="870" spans="19:20">
      <c r="S870" s="18" t="str">
        <f t="shared" si="74"/>
        <v/>
      </c>
      <c r="T870" s="18">
        <f>Ingredients!A858</f>
        <v>0</v>
      </c>
    </row>
    <row r="871" spans="19:20">
      <c r="S871" s="18" t="str">
        <f t="shared" si="74"/>
        <v/>
      </c>
      <c r="T871" s="18">
        <f>Ingredients!A859</f>
        <v>0</v>
      </c>
    </row>
    <row r="872" spans="19:20">
      <c r="S872" s="18" t="str">
        <f t="shared" si="74"/>
        <v/>
      </c>
      <c r="T872" s="18">
        <f>Ingredients!A860</f>
        <v>0</v>
      </c>
    </row>
    <row r="873" spans="19:20">
      <c r="S873" s="18" t="str">
        <f t="shared" si="74"/>
        <v/>
      </c>
      <c r="T873" s="18">
        <f>Ingredients!A861</f>
        <v>0</v>
      </c>
    </row>
    <row r="874" spans="19:20">
      <c r="S874" s="18" t="str">
        <f t="shared" si="74"/>
        <v/>
      </c>
      <c r="T874" s="18">
        <f>Ingredients!A862</f>
        <v>0</v>
      </c>
    </row>
    <row r="875" spans="19:20">
      <c r="S875" s="18" t="str">
        <f t="shared" si="74"/>
        <v/>
      </c>
      <c r="T875" s="18">
        <f>Ingredients!A863</f>
        <v>0</v>
      </c>
    </row>
    <row r="876" spans="19:20">
      <c r="S876" s="18" t="str">
        <f t="shared" si="74"/>
        <v/>
      </c>
      <c r="T876" s="18">
        <f>Ingredients!A864</f>
        <v>0</v>
      </c>
    </row>
    <row r="877" spans="19:20">
      <c r="S877" s="18" t="str">
        <f t="shared" si="74"/>
        <v/>
      </c>
      <c r="T877" s="18">
        <f>Ingredients!A865</f>
        <v>0</v>
      </c>
    </row>
    <row r="878" spans="19:20">
      <c r="S878" s="18" t="str">
        <f t="shared" si="74"/>
        <v/>
      </c>
      <c r="T878" s="18">
        <f>Ingredients!A866</f>
        <v>0</v>
      </c>
    </row>
    <row r="879" spans="19:20">
      <c r="S879" s="18" t="str">
        <f t="shared" si="74"/>
        <v/>
      </c>
      <c r="T879" s="18">
        <f>Ingredients!A867</f>
        <v>0</v>
      </c>
    </row>
    <row r="880" spans="19:20">
      <c r="S880" s="18" t="str">
        <f t="shared" si="74"/>
        <v/>
      </c>
      <c r="T880" s="18">
        <f>Ingredients!A868</f>
        <v>0</v>
      </c>
    </row>
    <row r="881" spans="19:20">
      <c r="S881" s="18" t="str">
        <f t="shared" si="74"/>
        <v/>
      </c>
      <c r="T881" s="18">
        <f>Ingredients!A869</f>
        <v>0</v>
      </c>
    </row>
    <row r="882" spans="19:20">
      <c r="S882" s="18" t="str">
        <f t="shared" si="74"/>
        <v/>
      </c>
      <c r="T882" s="18">
        <f>Ingredients!A870</f>
        <v>0</v>
      </c>
    </row>
    <row r="883" spans="19:20">
      <c r="S883" s="18" t="str">
        <f t="shared" si="74"/>
        <v/>
      </c>
      <c r="T883" s="18">
        <f>Ingredients!A871</f>
        <v>0</v>
      </c>
    </row>
    <row r="884" spans="19:20">
      <c r="S884" s="18" t="str">
        <f t="shared" si="74"/>
        <v/>
      </c>
      <c r="T884" s="18">
        <f>Ingredients!A872</f>
        <v>0</v>
      </c>
    </row>
    <row r="885" spans="19:20">
      <c r="S885" s="18" t="str">
        <f t="shared" si="74"/>
        <v/>
      </c>
      <c r="T885" s="18">
        <f>Ingredients!A873</f>
        <v>0</v>
      </c>
    </row>
    <row r="886" spans="19:20">
      <c r="S886" s="18" t="str">
        <f t="shared" si="74"/>
        <v/>
      </c>
      <c r="T886" s="18">
        <f>Ingredients!A874</f>
        <v>0</v>
      </c>
    </row>
    <row r="887" spans="19:20">
      <c r="S887" s="18" t="str">
        <f t="shared" si="74"/>
        <v/>
      </c>
      <c r="T887" s="18">
        <f>Ingredients!A875</f>
        <v>0</v>
      </c>
    </row>
    <row r="888" spans="19:20">
      <c r="S888" s="18" t="str">
        <f t="shared" si="74"/>
        <v/>
      </c>
      <c r="T888" s="18">
        <f>Ingredients!A876</f>
        <v>0</v>
      </c>
    </row>
    <row r="889" spans="19:20">
      <c r="S889" s="18" t="str">
        <f t="shared" si="74"/>
        <v/>
      </c>
      <c r="T889" s="18">
        <f>Ingredients!A877</f>
        <v>0</v>
      </c>
    </row>
    <row r="890" spans="19:20">
      <c r="S890" s="18" t="str">
        <f t="shared" si="74"/>
        <v/>
      </c>
      <c r="T890" s="18">
        <f>Ingredients!A878</f>
        <v>0</v>
      </c>
    </row>
    <row r="891" spans="19:20">
      <c r="S891" s="18" t="str">
        <f t="shared" si="74"/>
        <v/>
      </c>
      <c r="T891" s="18">
        <f>Ingredients!A879</f>
        <v>0</v>
      </c>
    </row>
    <row r="892" spans="19:20">
      <c r="S892" s="18" t="str">
        <f t="shared" si="74"/>
        <v/>
      </c>
      <c r="T892" s="18">
        <f>Ingredients!A880</f>
        <v>0</v>
      </c>
    </row>
    <row r="893" spans="19:20">
      <c r="S893" s="18" t="str">
        <f t="shared" si="74"/>
        <v/>
      </c>
      <c r="T893" s="18">
        <f>Ingredients!A881</f>
        <v>0</v>
      </c>
    </row>
    <row r="894" spans="19:20">
      <c r="S894" s="18" t="str">
        <f t="shared" si="74"/>
        <v/>
      </c>
      <c r="T894" s="18">
        <f>Ingredients!A882</f>
        <v>0</v>
      </c>
    </row>
    <row r="895" spans="19:20">
      <c r="S895" s="18" t="str">
        <f t="shared" si="74"/>
        <v/>
      </c>
      <c r="T895" s="18">
        <f>Ingredients!A883</f>
        <v>0</v>
      </c>
    </row>
    <row r="896" spans="19:20">
      <c r="S896" s="18" t="str">
        <f t="shared" si="74"/>
        <v/>
      </c>
      <c r="T896" s="18">
        <f>Ingredients!A884</f>
        <v>0</v>
      </c>
    </row>
    <row r="897" spans="19:20">
      <c r="S897" s="18" t="str">
        <f t="shared" si="74"/>
        <v/>
      </c>
      <c r="T897" s="18">
        <f>Ingredients!A885</f>
        <v>0</v>
      </c>
    </row>
    <row r="898" spans="19:20">
      <c r="S898" s="18" t="str">
        <f t="shared" si="74"/>
        <v/>
      </c>
      <c r="T898" s="18">
        <f>Ingredients!A886</f>
        <v>0</v>
      </c>
    </row>
    <row r="899" spans="19:20">
      <c r="S899" s="18" t="str">
        <f t="shared" si="74"/>
        <v/>
      </c>
      <c r="T899" s="18">
        <f>Ingredients!A887</f>
        <v>0</v>
      </c>
    </row>
    <row r="900" spans="19:20">
      <c r="S900" s="18" t="str">
        <f t="shared" si="74"/>
        <v/>
      </c>
      <c r="T900" s="18">
        <f>Ingredients!A888</f>
        <v>0</v>
      </c>
    </row>
    <row r="901" spans="19:20">
      <c r="S901" s="18" t="str">
        <f t="shared" si="74"/>
        <v/>
      </c>
      <c r="T901" s="18">
        <f>Ingredients!A889</f>
        <v>0</v>
      </c>
    </row>
    <row r="902" spans="19:20">
      <c r="S902" s="18" t="str">
        <f t="shared" si="74"/>
        <v/>
      </c>
      <c r="T902" s="18">
        <f>Ingredients!A890</f>
        <v>0</v>
      </c>
    </row>
    <row r="903" spans="19:20">
      <c r="S903" s="18" t="str">
        <f t="shared" si="74"/>
        <v/>
      </c>
      <c r="T903" s="18">
        <f>Ingredients!A891</f>
        <v>0</v>
      </c>
    </row>
    <row r="904" spans="19:20">
      <c r="S904" s="18" t="str">
        <f t="shared" si="74"/>
        <v/>
      </c>
      <c r="T904" s="18">
        <f>Ingredients!A892</f>
        <v>0</v>
      </c>
    </row>
    <row r="905" spans="19:20">
      <c r="S905" s="18" t="str">
        <f t="shared" si="74"/>
        <v/>
      </c>
      <c r="T905" s="18">
        <f>Ingredients!A893</f>
        <v>0</v>
      </c>
    </row>
    <row r="906" spans="19:20">
      <c r="S906" s="18" t="str">
        <f t="shared" si="74"/>
        <v/>
      </c>
      <c r="T906" s="18">
        <f>Ingredients!A894</f>
        <v>0</v>
      </c>
    </row>
    <row r="907" spans="19:20">
      <c r="S907" s="18" t="str">
        <f t="shared" si="74"/>
        <v/>
      </c>
      <c r="T907" s="18">
        <f>Ingredients!A895</f>
        <v>0</v>
      </c>
    </row>
    <row r="908" spans="19:20">
      <c r="S908" s="18" t="str">
        <f t="shared" si="74"/>
        <v/>
      </c>
      <c r="T908" s="18">
        <f>Ingredients!A896</f>
        <v>0</v>
      </c>
    </row>
    <row r="909" spans="19:20">
      <c r="S909" s="18" t="str">
        <f t="shared" si="74"/>
        <v/>
      </c>
      <c r="T909" s="18">
        <f>Ingredients!A897</f>
        <v>0</v>
      </c>
    </row>
    <row r="910" spans="19:20">
      <c r="S910" s="18" t="str">
        <f t="shared" si="74"/>
        <v/>
      </c>
      <c r="T910" s="18">
        <f>Ingredients!A898</f>
        <v>0</v>
      </c>
    </row>
    <row r="911" spans="19:20">
      <c r="S911" s="18" t="str">
        <f t="shared" si="74"/>
        <v/>
      </c>
      <c r="T911" s="18">
        <f>Ingredients!A899</f>
        <v>0</v>
      </c>
    </row>
    <row r="912" spans="19:20">
      <c r="S912" s="18" t="str">
        <f t="shared" si="74"/>
        <v/>
      </c>
      <c r="T912" s="18">
        <f>Ingredients!A900</f>
        <v>0</v>
      </c>
    </row>
    <row r="913" spans="19:20">
      <c r="S913" s="18" t="str">
        <f t="shared" si="74"/>
        <v/>
      </c>
      <c r="T913" s="18">
        <f>Ingredients!A901</f>
        <v>0</v>
      </c>
    </row>
    <row r="914" spans="19:20">
      <c r="S914" s="18" t="str">
        <f t="shared" si="74"/>
        <v/>
      </c>
      <c r="T914" s="18">
        <f>Ingredients!A902</f>
        <v>0</v>
      </c>
    </row>
    <row r="915" spans="19:20">
      <c r="S915" s="18" t="str">
        <f t="shared" si="74"/>
        <v/>
      </c>
      <c r="T915" s="18">
        <f>Ingredients!A903</f>
        <v>0</v>
      </c>
    </row>
    <row r="916" spans="19:20">
      <c r="S916" s="18" t="str">
        <f t="shared" si="74"/>
        <v/>
      </c>
      <c r="T916" s="18">
        <f>Ingredients!A904</f>
        <v>0</v>
      </c>
    </row>
    <row r="917" spans="19:20">
      <c r="S917" s="18" t="str">
        <f t="shared" si="74"/>
        <v/>
      </c>
      <c r="T917" s="18">
        <f>Ingredients!A905</f>
        <v>0</v>
      </c>
    </row>
    <row r="918" spans="19:20">
      <c r="S918" s="18" t="str">
        <f t="shared" si="74"/>
        <v/>
      </c>
      <c r="T918" s="18">
        <f>Ingredients!A906</f>
        <v>0</v>
      </c>
    </row>
    <row r="919" spans="19:20">
      <c r="S919" s="18" t="str">
        <f t="shared" si="74"/>
        <v/>
      </c>
      <c r="T919" s="18">
        <f>Ingredients!A907</f>
        <v>0</v>
      </c>
    </row>
    <row r="920" spans="19:20">
      <c r="S920" s="18" t="str">
        <f t="shared" si="74"/>
        <v/>
      </c>
      <c r="T920" s="18">
        <f>Ingredients!A908</f>
        <v>0</v>
      </c>
    </row>
    <row r="921" spans="19:20">
      <c r="S921" s="18" t="str">
        <f t="shared" si="74"/>
        <v/>
      </c>
      <c r="T921" s="18">
        <f>Ingredients!A909</f>
        <v>0</v>
      </c>
    </row>
    <row r="922" spans="19:20">
      <c r="S922" s="18" t="str">
        <f t="shared" si="74"/>
        <v/>
      </c>
      <c r="T922" s="18">
        <f>Ingredients!A910</f>
        <v>0</v>
      </c>
    </row>
    <row r="923" spans="19:20">
      <c r="S923" s="18" t="str">
        <f t="shared" si="74"/>
        <v/>
      </c>
      <c r="T923" s="18">
        <f>Ingredients!A911</f>
        <v>0</v>
      </c>
    </row>
    <row r="924" spans="19:20">
      <c r="S924" s="18" t="str">
        <f t="shared" si="74"/>
        <v/>
      </c>
      <c r="T924" s="18">
        <f>Ingredients!A912</f>
        <v>0</v>
      </c>
    </row>
    <row r="925" spans="19:20">
      <c r="S925" s="18" t="str">
        <f t="shared" si="74"/>
        <v/>
      </c>
      <c r="T925" s="18">
        <f>Ingredients!A913</f>
        <v>0</v>
      </c>
    </row>
    <row r="926" spans="19:20">
      <c r="S926" s="18" t="str">
        <f t="shared" si="74"/>
        <v/>
      </c>
      <c r="T926" s="18">
        <f>Ingredients!A914</f>
        <v>0</v>
      </c>
    </row>
    <row r="927" spans="19:20">
      <c r="S927" s="18" t="str">
        <f t="shared" si="74"/>
        <v/>
      </c>
      <c r="T927" s="18">
        <f>Ingredients!A915</f>
        <v>0</v>
      </c>
    </row>
    <row r="928" spans="19:20">
      <c r="S928" s="18" t="str">
        <f t="shared" si="74"/>
        <v/>
      </c>
      <c r="T928" s="18">
        <f>Ingredients!A916</f>
        <v>0</v>
      </c>
    </row>
    <row r="929" spans="19:20">
      <c r="S929" s="18" t="str">
        <f t="shared" ref="S929:S992" si="75">IF(T929=0,"",T929)</f>
        <v/>
      </c>
      <c r="T929" s="18">
        <f>Ingredients!A917</f>
        <v>0</v>
      </c>
    </row>
    <row r="930" spans="19:20">
      <c r="S930" s="18" t="str">
        <f t="shared" si="75"/>
        <v/>
      </c>
      <c r="T930" s="18">
        <f>Ingredients!A918</f>
        <v>0</v>
      </c>
    </row>
    <row r="931" spans="19:20">
      <c r="S931" s="18" t="str">
        <f t="shared" si="75"/>
        <v/>
      </c>
      <c r="T931" s="18">
        <f>Ingredients!A919</f>
        <v>0</v>
      </c>
    </row>
    <row r="932" spans="19:20">
      <c r="S932" s="18" t="str">
        <f t="shared" si="75"/>
        <v/>
      </c>
      <c r="T932" s="18">
        <f>Ingredients!A920</f>
        <v>0</v>
      </c>
    </row>
    <row r="933" spans="19:20">
      <c r="S933" s="18" t="str">
        <f t="shared" si="75"/>
        <v/>
      </c>
      <c r="T933" s="18">
        <f>Ingredients!A921</f>
        <v>0</v>
      </c>
    </row>
    <row r="934" spans="19:20">
      <c r="S934" s="18" t="str">
        <f t="shared" si="75"/>
        <v/>
      </c>
      <c r="T934" s="18">
        <f>Ingredients!A922</f>
        <v>0</v>
      </c>
    </row>
    <row r="935" spans="19:20">
      <c r="S935" s="18" t="str">
        <f t="shared" si="75"/>
        <v/>
      </c>
      <c r="T935" s="18">
        <f>Ingredients!A923</f>
        <v>0</v>
      </c>
    </row>
    <row r="936" spans="19:20">
      <c r="S936" s="18" t="str">
        <f t="shared" si="75"/>
        <v/>
      </c>
      <c r="T936" s="18">
        <f>Ingredients!A924</f>
        <v>0</v>
      </c>
    </row>
    <row r="937" spans="19:20">
      <c r="S937" s="18" t="str">
        <f t="shared" si="75"/>
        <v/>
      </c>
      <c r="T937" s="18">
        <f>Ingredients!A925</f>
        <v>0</v>
      </c>
    </row>
    <row r="938" spans="19:20">
      <c r="S938" s="18" t="str">
        <f t="shared" si="75"/>
        <v/>
      </c>
      <c r="T938" s="18">
        <f>Ingredients!A926</f>
        <v>0</v>
      </c>
    </row>
    <row r="939" spans="19:20">
      <c r="S939" s="18" t="str">
        <f t="shared" si="75"/>
        <v/>
      </c>
      <c r="T939" s="18">
        <f>Ingredients!A927</f>
        <v>0</v>
      </c>
    </row>
    <row r="940" spans="19:20">
      <c r="S940" s="18" t="str">
        <f t="shared" si="75"/>
        <v/>
      </c>
      <c r="T940" s="18">
        <f>Ingredients!A928</f>
        <v>0</v>
      </c>
    </row>
    <row r="941" spans="19:20">
      <c r="S941" s="18" t="str">
        <f t="shared" si="75"/>
        <v/>
      </c>
      <c r="T941" s="18">
        <f>Ingredients!A929</f>
        <v>0</v>
      </c>
    </row>
    <row r="942" spans="19:20">
      <c r="S942" s="18" t="str">
        <f t="shared" si="75"/>
        <v/>
      </c>
      <c r="T942" s="18">
        <f>Ingredients!A930</f>
        <v>0</v>
      </c>
    </row>
    <row r="943" spans="19:20">
      <c r="S943" s="18" t="str">
        <f t="shared" si="75"/>
        <v/>
      </c>
      <c r="T943" s="18">
        <f>Ingredients!A931</f>
        <v>0</v>
      </c>
    </row>
    <row r="944" spans="19:20">
      <c r="S944" s="18" t="str">
        <f t="shared" si="75"/>
        <v/>
      </c>
      <c r="T944" s="18">
        <f>Ingredients!A932</f>
        <v>0</v>
      </c>
    </row>
    <row r="945" spans="19:20">
      <c r="S945" s="18" t="str">
        <f t="shared" si="75"/>
        <v/>
      </c>
      <c r="T945" s="18">
        <f>Ingredients!A933</f>
        <v>0</v>
      </c>
    </row>
    <row r="946" spans="19:20">
      <c r="S946" s="18" t="str">
        <f t="shared" si="75"/>
        <v/>
      </c>
      <c r="T946" s="18">
        <f>Ingredients!A934</f>
        <v>0</v>
      </c>
    </row>
    <row r="947" spans="19:20">
      <c r="S947" s="18" t="str">
        <f t="shared" si="75"/>
        <v/>
      </c>
      <c r="T947" s="18">
        <f>Ingredients!A935</f>
        <v>0</v>
      </c>
    </row>
    <row r="948" spans="19:20">
      <c r="S948" s="18" t="str">
        <f t="shared" si="75"/>
        <v/>
      </c>
      <c r="T948" s="18">
        <f>Ingredients!A936</f>
        <v>0</v>
      </c>
    </row>
    <row r="949" spans="19:20">
      <c r="S949" s="18" t="str">
        <f t="shared" si="75"/>
        <v/>
      </c>
      <c r="T949" s="18">
        <f>Ingredients!A937</f>
        <v>0</v>
      </c>
    </row>
    <row r="950" spans="19:20">
      <c r="S950" s="18" t="str">
        <f t="shared" si="75"/>
        <v/>
      </c>
      <c r="T950" s="18">
        <f>Ingredients!A938</f>
        <v>0</v>
      </c>
    </row>
    <row r="951" spans="19:20">
      <c r="S951" s="18" t="str">
        <f t="shared" si="75"/>
        <v/>
      </c>
      <c r="T951" s="18">
        <f>Ingredients!A939</f>
        <v>0</v>
      </c>
    </row>
    <row r="952" spans="19:20">
      <c r="S952" s="18" t="str">
        <f t="shared" si="75"/>
        <v/>
      </c>
      <c r="T952" s="18">
        <f>Ingredients!A940</f>
        <v>0</v>
      </c>
    </row>
    <row r="953" spans="19:20">
      <c r="S953" s="18" t="str">
        <f t="shared" si="75"/>
        <v/>
      </c>
      <c r="T953" s="18">
        <f>Ingredients!A941</f>
        <v>0</v>
      </c>
    </row>
    <row r="954" spans="19:20">
      <c r="S954" s="18" t="str">
        <f t="shared" si="75"/>
        <v/>
      </c>
      <c r="T954" s="18">
        <f>Ingredients!A942</f>
        <v>0</v>
      </c>
    </row>
    <row r="955" spans="19:20">
      <c r="S955" s="18" t="str">
        <f t="shared" si="75"/>
        <v/>
      </c>
      <c r="T955" s="18">
        <f>Ingredients!A943</f>
        <v>0</v>
      </c>
    </row>
    <row r="956" spans="19:20">
      <c r="S956" s="18" t="str">
        <f t="shared" si="75"/>
        <v/>
      </c>
      <c r="T956" s="18">
        <f>Ingredients!A944</f>
        <v>0</v>
      </c>
    </row>
    <row r="957" spans="19:20">
      <c r="S957" s="18" t="str">
        <f t="shared" si="75"/>
        <v/>
      </c>
      <c r="T957" s="18">
        <f>Ingredients!A945</f>
        <v>0</v>
      </c>
    </row>
    <row r="958" spans="19:20">
      <c r="S958" s="18" t="str">
        <f t="shared" si="75"/>
        <v/>
      </c>
      <c r="T958" s="18">
        <f>Ingredients!A946</f>
        <v>0</v>
      </c>
    </row>
    <row r="959" spans="19:20">
      <c r="S959" s="18" t="str">
        <f t="shared" si="75"/>
        <v/>
      </c>
      <c r="T959" s="18">
        <f>Ingredients!A947</f>
        <v>0</v>
      </c>
    </row>
    <row r="960" spans="19:20">
      <c r="S960" s="18" t="str">
        <f t="shared" si="75"/>
        <v/>
      </c>
      <c r="T960" s="18">
        <f>Ingredients!A948</f>
        <v>0</v>
      </c>
    </row>
    <row r="961" spans="19:20">
      <c r="S961" s="18" t="str">
        <f t="shared" si="75"/>
        <v/>
      </c>
      <c r="T961" s="18">
        <f>Ingredients!A949</f>
        <v>0</v>
      </c>
    </row>
    <row r="962" spans="19:20">
      <c r="S962" s="18" t="str">
        <f t="shared" si="75"/>
        <v/>
      </c>
      <c r="T962" s="18">
        <f>Ingredients!A950</f>
        <v>0</v>
      </c>
    </row>
    <row r="963" spans="19:20">
      <c r="S963" s="18" t="str">
        <f t="shared" si="75"/>
        <v/>
      </c>
      <c r="T963" s="18">
        <f>Ingredients!A951</f>
        <v>0</v>
      </c>
    </row>
    <row r="964" spans="19:20">
      <c r="S964" s="18" t="str">
        <f t="shared" si="75"/>
        <v/>
      </c>
      <c r="T964" s="18">
        <f>Ingredients!A952</f>
        <v>0</v>
      </c>
    </row>
    <row r="965" spans="19:20">
      <c r="S965" s="18" t="str">
        <f t="shared" si="75"/>
        <v/>
      </c>
      <c r="T965" s="18">
        <f>Ingredients!A953</f>
        <v>0</v>
      </c>
    </row>
    <row r="966" spans="19:20">
      <c r="S966" s="18" t="str">
        <f t="shared" si="75"/>
        <v/>
      </c>
      <c r="T966" s="18">
        <f>Ingredients!A954</f>
        <v>0</v>
      </c>
    </row>
    <row r="967" spans="19:20">
      <c r="S967" s="18" t="str">
        <f t="shared" si="75"/>
        <v/>
      </c>
      <c r="T967" s="18">
        <f>Ingredients!A955</f>
        <v>0</v>
      </c>
    </row>
    <row r="968" spans="19:20">
      <c r="S968" s="18" t="str">
        <f t="shared" si="75"/>
        <v/>
      </c>
      <c r="T968" s="18">
        <f>Ingredients!A956</f>
        <v>0</v>
      </c>
    </row>
    <row r="969" spans="19:20">
      <c r="S969" s="18" t="str">
        <f t="shared" si="75"/>
        <v/>
      </c>
      <c r="T969" s="18">
        <f>Ingredients!A957</f>
        <v>0</v>
      </c>
    </row>
    <row r="970" spans="19:20">
      <c r="S970" s="18" t="str">
        <f t="shared" si="75"/>
        <v/>
      </c>
      <c r="T970" s="18">
        <f>Ingredients!A958</f>
        <v>0</v>
      </c>
    </row>
    <row r="971" spans="19:20">
      <c r="S971" s="18" t="str">
        <f t="shared" si="75"/>
        <v/>
      </c>
      <c r="T971" s="18">
        <f>Ingredients!A959</f>
        <v>0</v>
      </c>
    </row>
    <row r="972" spans="19:20">
      <c r="S972" s="18" t="str">
        <f t="shared" si="75"/>
        <v/>
      </c>
      <c r="T972" s="18">
        <f>Ingredients!A960</f>
        <v>0</v>
      </c>
    </row>
    <row r="973" spans="19:20">
      <c r="S973" s="18" t="str">
        <f t="shared" si="75"/>
        <v/>
      </c>
      <c r="T973" s="18">
        <f>Ingredients!A961</f>
        <v>0</v>
      </c>
    </row>
    <row r="974" spans="19:20">
      <c r="S974" s="18" t="str">
        <f t="shared" si="75"/>
        <v/>
      </c>
      <c r="T974" s="18">
        <f>Ingredients!A962</f>
        <v>0</v>
      </c>
    </row>
    <row r="975" spans="19:20">
      <c r="S975" s="18" t="str">
        <f t="shared" si="75"/>
        <v/>
      </c>
      <c r="T975" s="18">
        <f>Ingredients!A963</f>
        <v>0</v>
      </c>
    </row>
    <row r="976" spans="19:20">
      <c r="S976" s="18" t="str">
        <f t="shared" si="75"/>
        <v/>
      </c>
      <c r="T976" s="18">
        <f>Ingredients!A964</f>
        <v>0</v>
      </c>
    </row>
    <row r="977" spans="19:20">
      <c r="S977" s="18" t="str">
        <f t="shared" si="75"/>
        <v/>
      </c>
      <c r="T977" s="18">
        <f>Ingredients!A965</f>
        <v>0</v>
      </c>
    </row>
    <row r="978" spans="19:20">
      <c r="S978" s="18" t="str">
        <f t="shared" si="75"/>
        <v/>
      </c>
      <c r="T978" s="18">
        <f>Ingredients!A966</f>
        <v>0</v>
      </c>
    </row>
    <row r="979" spans="19:20">
      <c r="S979" s="18" t="str">
        <f t="shared" si="75"/>
        <v/>
      </c>
      <c r="T979" s="18">
        <f>Ingredients!A967</f>
        <v>0</v>
      </c>
    </row>
    <row r="980" spans="19:20">
      <c r="S980" s="18" t="str">
        <f t="shared" si="75"/>
        <v/>
      </c>
      <c r="T980" s="18">
        <f>Ingredients!A968</f>
        <v>0</v>
      </c>
    </row>
    <row r="981" spans="19:20">
      <c r="S981" s="18" t="str">
        <f t="shared" si="75"/>
        <v/>
      </c>
      <c r="T981" s="18">
        <f>Ingredients!A969</f>
        <v>0</v>
      </c>
    </row>
    <row r="982" spans="19:20">
      <c r="S982" s="18" t="str">
        <f t="shared" si="75"/>
        <v/>
      </c>
      <c r="T982" s="18">
        <f>Ingredients!A970</f>
        <v>0</v>
      </c>
    </row>
    <row r="983" spans="19:20">
      <c r="S983" s="18" t="str">
        <f t="shared" si="75"/>
        <v/>
      </c>
      <c r="T983" s="18">
        <f>Ingredients!A971</f>
        <v>0</v>
      </c>
    </row>
    <row r="984" spans="19:20">
      <c r="S984" s="18" t="str">
        <f t="shared" si="75"/>
        <v/>
      </c>
      <c r="T984" s="18">
        <f>Ingredients!A972</f>
        <v>0</v>
      </c>
    </row>
    <row r="985" spans="19:20">
      <c r="S985" s="18" t="str">
        <f t="shared" si="75"/>
        <v/>
      </c>
      <c r="T985" s="18">
        <f>Ingredients!A973</f>
        <v>0</v>
      </c>
    </row>
    <row r="986" spans="19:20">
      <c r="S986" s="18" t="str">
        <f t="shared" si="75"/>
        <v/>
      </c>
      <c r="T986" s="18">
        <f>Ingredients!A974</f>
        <v>0</v>
      </c>
    </row>
    <row r="987" spans="19:20">
      <c r="S987" s="18" t="str">
        <f t="shared" si="75"/>
        <v/>
      </c>
      <c r="T987" s="18">
        <f>Ingredients!A975</f>
        <v>0</v>
      </c>
    </row>
    <row r="988" spans="19:20">
      <c r="S988" s="18" t="str">
        <f t="shared" si="75"/>
        <v/>
      </c>
      <c r="T988" s="18">
        <f>Ingredients!A976</f>
        <v>0</v>
      </c>
    </row>
    <row r="989" spans="19:20">
      <c r="S989" s="18" t="str">
        <f t="shared" si="75"/>
        <v/>
      </c>
      <c r="T989" s="18">
        <f>Ingredients!A977</f>
        <v>0</v>
      </c>
    </row>
    <row r="990" spans="19:20">
      <c r="S990" s="18" t="str">
        <f t="shared" si="75"/>
        <v/>
      </c>
      <c r="T990" s="18">
        <f>Ingredients!A978</f>
        <v>0</v>
      </c>
    </row>
    <row r="991" spans="19:20">
      <c r="S991" s="18" t="str">
        <f t="shared" si="75"/>
        <v/>
      </c>
      <c r="T991" s="18">
        <f>Ingredients!A979</f>
        <v>0</v>
      </c>
    </row>
    <row r="992" spans="19:20">
      <c r="S992" s="18" t="str">
        <f t="shared" si="75"/>
        <v/>
      </c>
      <c r="T992" s="18">
        <f>Ingredients!A980</f>
        <v>0</v>
      </c>
    </row>
    <row r="993" spans="19:20">
      <c r="S993" s="18" t="str">
        <f t="shared" ref="S993:S1056" si="76">IF(T993=0,"",T993)</f>
        <v/>
      </c>
      <c r="T993" s="18">
        <f>Ingredients!A981</f>
        <v>0</v>
      </c>
    </row>
    <row r="994" spans="19:20">
      <c r="S994" s="18" t="str">
        <f t="shared" si="76"/>
        <v/>
      </c>
      <c r="T994" s="18">
        <f>Ingredients!A982</f>
        <v>0</v>
      </c>
    </row>
    <row r="995" spans="19:20">
      <c r="S995" s="18" t="str">
        <f t="shared" si="76"/>
        <v/>
      </c>
      <c r="T995" s="18">
        <f>Ingredients!A983</f>
        <v>0</v>
      </c>
    </row>
    <row r="996" spans="19:20">
      <c r="S996" s="18" t="str">
        <f t="shared" si="76"/>
        <v/>
      </c>
      <c r="T996" s="18">
        <f>Ingredients!A984</f>
        <v>0</v>
      </c>
    </row>
    <row r="997" spans="19:20">
      <c r="S997" s="18" t="str">
        <f t="shared" si="76"/>
        <v/>
      </c>
      <c r="T997" s="18">
        <f>Ingredients!A985</f>
        <v>0</v>
      </c>
    </row>
    <row r="998" spans="19:20">
      <c r="S998" s="18" t="str">
        <f t="shared" si="76"/>
        <v/>
      </c>
      <c r="T998" s="18">
        <f>Ingredients!A986</f>
        <v>0</v>
      </c>
    </row>
    <row r="999" spans="19:20">
      <c r="S999" s="18" t="str">
        <f t="shared" si="76"/>
        <v/>
      </c>
      <c r="T999" s="18">
        <f>Ingredients!A987</f>
        <v>0</v>
      </c>
    </row>
    <row r="1000" spans="19:20">
      <c r="S1000" s="18" t="str">
        <f t="shared" si="76"/>
        <v/>
      </c>
      <c r="T1000" s="18">
        <f>Ingredients!A988</f>
        <v>0</v>
      </c>
    </row>
    <row r="1001" spans="19:20">
      <c r="S1001" s="18" t="str">
        <f t="shared" si="76"/>
        <v/>
      </c>
      <c r="T1001" s="18">
        <f>Ingredients!A989</f>
        <v>0</v>
      </c>
    </row>
    <row r="1002" spans="19:20">
      <c r="S1002" s="18" t="str">
        <f t="shared" si="76"/>
        <v/>
      </c>
      <c r="T1002" s="18">
        <f>Ingredients!A990</f>
        <v>0</v>
      </c>
    </row>
    <row r="1003" spans="19:20">
      <c r="S1003" s="18" t="str">
        <f t="shared" si="76"/>
        <v/>
      </c>
      <c r="T1003" s="18">
        <f>Ingredients!A991</f>
        <v>0</v>
      </c>
    </row>
    <row r="1004" spans="19:20">
      <c r="S1004" s="18" t="str">
        <f t="shared" si="76"/>
        <v/>
      </c>
      <c r="T1004" s="18">
        <f>Ingredients!A992</f>
        <v>0</v>
      </c>
    </row>
    <row r="1005" spans="19:20">
      <c r="S1005" s="18" t="str">
        <f t="shared" si="76"/>
        <v/>
      </c>
      <c r="T1005" s="18">
        <f>Ingredients!A993</f>
        <v>0</v>
      </c>
    </row>
    <row r="1006" spans="19:20">
      <c r="S1006" s="18" t="str">
        <f t="shared" si="76"/>
        <v/>
      </c>
      <c r="T1006" s="18">
        <f>Ingredients!A994</f>
        <v>0</v>
      </c>
    </row>
    <row r="1007" spans="19:20">
      <c r="S1007" s="18" t="str">
        <f t="shared" si="76"/>
        <v/>
      </c>
      <c r="T1007" s="18">
        <f>Ingredients!A995</f>
        <v>0</v>
      </c>
    </row>
    <row r="1008" spans="19:20">
      <c r="S1008" s="18" t="str">
        <f t="shared" si="76"/>
        <v/>
      </c>
      <c r="T1008" s="18">
        <f>Ingredients!A996</f>
        <v>0</v>
      </c>
    </row>
    <row r="1009" spans="19:20">
      <c r="S1009" s="18" t="str">
        <f t="shared" si="76"/>
        <v/>
      </c>
      <c r="T1009" s="18">
        <f>Ingredients!A997</f>
        <v>0</v>
      </c>
    </row>
    <row r="1010" spans="19:20">
      <c r="S1010" s="18" t="str">
        <f t="shared" si="76"/>
        <v/>
      </c>
      <c r="T1010" s="18">
        <f>Ingredients!A998</f>
        <v>0</v>
      </c>
    </row>
    <row r="1011" spans="19:20">
      <c r="S1011" s="18" t="str">
        <f t="shared" si="76"/>
        <v/>
      </c>
      <c r="T1011" s="18">
        <f>Ingredients!A999</f>
        <v>0</v>
      </c>
    </row>
    <row r="1012" spans="19:20">
      <c r="S1012" s="18" t="str">
        <f t="shared" si="76"/>
        <v/>
      </c>
      <c r="T1012" s="18">
        <f>Ingredients!A1000</f>
        <v>0</v>
      </c>
    </row>
    <row r="1013" spans="19:20">
      <c r="S1013" s="18" t="str">
        <f t="shared" si="76"/>
        <v/>
      </c>
      <c r="T1013" s="18">
        <f>Ingredients!A1001</f>
        <v>0</v>
      </c>
    </row>
    <row r="1014" spans="19:20">
      <c r="S1014" s="18" t="str">
        <f t="shared" si="76"/>
        <v/>
      </c>
      <c r="T1014" s="18">
        <f>Ingredients!A1002</f>
        <v>0</v>
      </c>
    </row>
    <row r="1015" spans="19:20">
      <c r="S1015" s="18" t="str">
        <f t="shared" si="76"/>
        <v/>
      </c>
      <c r="T1015" s="18">
        <f>Ingredients!A1003</f>
        <v>0</v>
      </c>
    </row>
    <row r="1016" spans="19:20">
      <c r="S1016" s="18" t="str">
        <f t="shared" si="76"/>
        <v/>
      </c>
      <c r="T1016" s="18">
        <f>Ingredients!A1004</f>
        <v>0</v>
      </c>
    </row>
    <row r="1017" spans="19:20">
      <c r="S1017" s="18" t="str">
        <f t="shared" si="76"/>
        <v/>
      </c>
      <c r="T1017" s="18">
        <f>Ingredients!A1005</f>
        <v>0</v>
      </c>
    </row>
    <row r="1018" spans="19:20">
      <c r="S1018" s="18" t="str">
        <f t="shared" si="76"/>
        <v/>
      </c>
      <c r="T1018" s="18">
        <f>Ingredients!A1006</f>
        <v>0</v>
      </c>
    </row>
    <row r="1019" spans="19:20">
      <c r="S1019" s="18" t="str">
        <f t="shared" si="76"/>
        <v/>
      </c>
      <c r="T1019" s="18">
        <f>Ingredients!A1007</f>
        <v>0</v>
      </c>
    </row>
    <row r="1020" spans="19:20">
      <c r="S1020" s="18" t="str">
        <f t="shared" si="76"/>
        <v/>
      </c>
      <c r="T1020" s="18">
        <f>Ingredients!A1008</f>
        <v>0</v>
      </c>
    </row>
    <row r="1021" spans="19:20">
      <c r="S1021" s="18" t="str">
        <f t="shared" si="76"/>
        <v/>
      </c>
      <c r="T1021" s="18">
        <f>Ingredients!A1009</f>
        <v>0</v>
      </c>
    </row>
    <row r="1022" spans="19:20">
      <c r="S1022" s="18" t="str">
        <f t="shared" si="76"/>
        <v/>
      </c>
      <c r="T1022" s="18">
        <f>Ingredients!A1010</f>
        <v>0</v>
      </c>
    </row>
    <row r="1023" spans="19:20">
      <c r="S1023" s="18" t="str">
        <f t="shared" si="76"/>
        <v/>
      </c>
      <c r="T1023" s="18">
        <f>Ingredients!A1011</f>
        <v>0</v>
      </c>
    </row>
    <row r="1024" spans="19:20">
      <c r="S1024" s="18" t="str">
        <f t="shared" si="76"/>
        <v/>
      </c>
      <c r="T1024" s="18">
        <f>Ingredients!A1012</f>
        <v>0</v>
      </c>
    </row>
    <row r="1025" spans="19:20">
      <c r="S1025" s="18" t="str">
        <f t="shared" si="76"/>
        <v/>
      </c>
      <c r="T1025" s="18">
        <f>Ingredients!A1013</f>
        <v>0</v>
      </c>
    </row>
    <row r="1026" spans="19:20">
      <c r="S1026" s="18" t="str">
        <f t="shared" si="76"/>
        <v/>
      </c>
      <c r="T1026" s="18">
        <f>Ingredients!A1014</f>
        <v>0</v>
      </c>
    </row>
    <row r="1027" spans="19:20">
      <c r="S1027" s="18" t="str">
        <f t="shared" si="76"/>
        <v/>
      </c>
      <c r="T1027" s="18">
        <f>Ingredients!A1015</f>
        <v>0</v>
      </c>
    </row>
    <row r="1028" spans="19:20">
      <c r="S1028" s="18" t="str">
        <f t="shared" si="76"/>
        <v/>
      </c>
      <c r="T1028" s="18">
        <f>Ingredients!A1016</f>
        <v>0</v>
      </c>
    </row>
    <row r="1029" spans="19:20">
      <c r="S1029" s="18" t="str">
        <f t="shared" si="76"/>
        <v/>
      </c>
      <c r="T1029" s="18">
        <f>Ingredients!A1017</f>
        <v>0</v>
      </c>
    </row>
    <row r="1030" spans="19:20">
      <c r="S1030" s="18" t="str">
        <f t="shared" si="76"/>
        <v/>
      </c>
      <c r="T1030" s="18">
        <f>Ingredients!A1018</f>
        <v>0</v>
      </c>
    </row>
    <row r="1031" spans="19:20">
      <c r="S1031" s="18" t="str">
        <f t="shared" si="76"/>
        <v/>
      </c>
      <c r="T1031" s="18">
        <f>Ingredients!A1019</f>
        <v>0</v>
      </c>
    </row>
    <row r="1032" spans="19:20">
      <c r="S1032" s="18" t="str">
        <f t="shared" si="76"/>
        <v/>
      </c>
      <c r="T1032" s="18">
        <f>Ingredients!A1020</f>
        <v>0</v>
      </c>
    </row>
    <row r="1033" spans="19:20">
      <c r="S1033" s="18" t="str">
        <f t="shared" si="76"/>
        <v/>
      </c>
      <c r="T1033" s="18">
        <f>Ingredients!A1021</f>
        <v>0</v>
      </c>
    </row>
    <row r="1034" spans="19:20">
      <c r="S1034" s="18" t="str">
        <f t="shared" si="76"/>
        <v/>
      </c>
      <c r="T1034" s="18">
        <f>Ingredients!A1022</f>
        <v>0</v>
      </c>
    </row>
    <row r="1035" spans="19:20">
      <c r="S1035" s="18" t="str">
        <f t="shared" si="76"/>
        <v/>
      </c>
      <c r="T1035" s="18">
        <f>Ingredients!A1023</f>
        <v>0</v>
      </c>
    </row>
    <row r="1036" spans="19:20">
      <c r="S1036" s="18" t="str">
        <f t="shared" si="76"/>
        <v/>
      </c>
      <c r="T1036" s="18">
        <f>Ingredients!A1024</f>
        <v>0</v>
      </c>
    </row>
    <row r="1037" spans="19:20">
      <c r="S1037" s="18" t="str">
        <f t="shared" si="76"/>
        <v/>
      </c>
      <c r="T1037" s="18">
        <f>Ingredients!A1025</f>
        <v>0</v>
      </c>
    </row>
    <row r="1038" spans="19:20">
      <c r="S1038" s="18" t="str">
        <f t="shared" si="76"/>
        <v/>
      </c>
      <c r="T1038" s="18">
        <f>Ingredients!A1026</f>
        <v>0</v>
      </c>
    </row>
    <row r="1039" spans="19:20">
      <c r="S1039" s="18" t="str">
        <f t="shared" si="76"/>
        <v/>
      </c>
      <c r="T1039" s="18">
        <f>Ingredients!A1027</f>
        <v>0</v>
      </c>
    </row>
    <row r="1040" spans="19:20">
      <c r="S1040" s="18" t="str">
        <f t="shared" si="76"/>
        <v/>
      </c>
      <c r="T1040" s="18">
        <f>Ingredients!A1028</f>
        <v>0</v>
      </c>
    </row>
    <row r="1041" spans="19:20">
      <c r="S1041" s="18" t="str">
        <f t="shared" si="76"/>
        <v/>
      </c>
      <c r="T1041" s="18">
        <f>Ingredients!A1029</f>
        <v>0</v>
      </c>
    </row>
    <row r="1042" spans="19:20">
      <c r="S1042" s="18" t="str">
        <f t="shared" si="76"/>
        <v/>
      </c>
      <c r="T1042" s="18">
        <f>Ingredients!A1030</f>
        <v>0</v>
      </c>
    </row>
    <row r="1043" spans="19:20">
      <c r="S1043" s="18" t="str">
        <f t="shared" si="76"/>
        <v/>
      </c>
      <c r="T1043" s="18">
        <f>Ingredients!A1031</f>
        <v>0</v>
      </c>
    </row>
    <row r="1044" spans="19:20">
      <c r="S1044" s="18" t="str">
        <f t="shared" si="76"/>
        <v/>
      </c>
      <c r="T1044" s="18">
        <f>Ingredients!A1032</f>
        <v>0</v>
      </c>
    </row>
    <row r="1045" spans="19:20">
      <c r="S1045" s="18" t="str">
        <f t="shared" si="76"/>
        <v/>
      </c>
      <c r="T1045" s="18">
        <f>Ingredients!A1033</f>
        <v>0</v>
      </c>
    </row>
    <row r="1046" spans="19:20">
      <c r="S1046" s="18" t="str">
        <f t="shared" si="76"/>
        <v/>
      </c>
      <c r="T1046" s="18">
        <f>Ingredients!A1034</f>
        <v>0</v>
      </c>
    </row>
    <row r="1047" spans="19:20">
      <c r="S1047" s="18" t="str">
        <f t="shared" si="76"/>
        <v/>
      </c>
      <c r="T1047" s="18">
        <f>Ingredients!A1035</f>
        <v>0</v>
      </c>
    </row>
    <row r="1048" spans="19:20">
      <c r="S1048" s="18" t="str">
        <f t="shared" si="76"/>
        <v/>
      </c>
      <c r="T1048" s="18">
        <f>Ingredients!A1036</f>
        <v>0</v>
      </c>
    </row>
    <row r="1049" spans="19:20">
      <c r="S1049" s="18" t="str">
        <f t="shared" si="76"/>
        <v/>
      </c>
      <c r="T1049" s="18">
        <f>Ingredients!A1037</f>
        <v>0</v>
      </c>
    </row>
    <row r="1050" spans="19:20">
      <c r="S1050" s="18" t="str">
        <f t="shared" si="76"/>
        <v/>
      </c>
      <c r="T1050" s="18">
        <f>Ingredients!A1038</f>
        <v>0</v>
      </c>
    </row>
    <row r="1051" spans="19:20">
      <c r="S1051" s="18" t="str">
        <f t="shared" si="76"/>
        <v/>
      </c>
      <c r="T1051" s="18">
        <f>Ingredients!A1039</f>
        <v>0</v>
      </c>
    </row>
    <row r="1052" spans="19:20">
      <c r="S1052" s="18" t="str">
        <f t="shared" si="76"/>
        <v/>
      </c>
      <c r="T1052" s="18">
        <f>Ingredients!A1040</f>
        <v>0</v>
      </c>
    </row>
    <row r="1053" spans="19:20">
      <c r="S1053" s="18" t="str">
        <f t="shared" si="76"/>
        <v/>
      </c>
      <c r="T1053" s="18">
        <f>Ingredients!A1041</f>
        <v>0</v>
      </c>
    </row>
    <row r="1054" spans="19:20">
      <c r="S1054" s="18" t="str">
        <f t="shared" si="76"/>
        <v/>
      </c>
      <c r="T1054" s="18">
        <f>Ingredients!A1042</f>
        <v>0</v>
      </c>
    </row>
    <row r="1055" spans="19:20">
      <c r="S1055" s="18" t="str">
        <f t="shared" si="76"/>
        <v/>
      </c>
      <c r="T1055" s="18">
        <f>Ingredients!A1043</f>
        <v>0</v>
      </c>
    </row>
    <row r="1056" spans="19:20">
      <c r="S1056" s="18" t="str">
        <f t="shared" si="76"/>
        <v/>
      </c>
      <c r="T1056" s="18">
        <f>Ingredients!A1044</f>
        <v>0</v>
      </c>
    </row>
    <row r="1057" spans="19:20">
      <c r="S1057" s="18" t="str">
        <f t="shared" ref="S1057:S1120" si="77">IF(T1057=0,"",T1057)</f>
        <v/>
      </c>
      <c r="T1057" s="18">
        <f>Ingredients!A1045</f>
        <v>0</v>
      </c>
    </row>
    <row r="1058" spans="19:20">
      <c r="S1058" s="18" t="str">
        <f t="shared" si="77"/>
        <v/>
      </c>
      <c r="T1058" s="18">
        <f>Ingredients!A1046</f>
        <v>0</v>
      </c>
    </row>
    <row r="1059" spans="19:20">
      <c r="S1059" s="18" t="str">
        <f t="shared" si="77"/>
        <v/>
      </c>
      <c r="T1059" s="18">
        <f>Ingredients!A1047</f>
        <v>0</v>
      </c>
    </row>
    <row r="1060" spans="19:20">
      <c r="S1060" s="18" t="str">
        <f t="shared" si="77"/>
        <v/>
      </c>
      <c r="T1060" s="18">
        <f>Ingredients!A1048</f>
        <v>0</v>
      </c>
    </row>
    <row r="1061" spans="19:20">
      <c r="S1061" s="18" t="str">
        <f t="shared" si="77"/>
        <v/>
      </c>
      <c r="T1061" s="18">
        <f>Ingredients!A1049</f>
        <v>0</v>
      </c>
    </row>
    <row r="1062" spans="19:20">
      <c r="S1062" s="18" t="str">
        <f t="shared" si="77"/>
        <v/>
      </c>
      <c r="T1062" s="18">
        <f>Ingredients!A1050</f>
        <v>0</v>
      </c>
    </row>
    <row r="1063" spans="19:20">
      <c r="S1063" s="18" t="str">
        <f t="shared" si="77"/>
        <v/>
      </c>
      <c r="T1063" s="18">
        <f>Ingredients!A1051</f>
        <v>0</v>
      </c>
    </row>
    <row r="1064" spans="19:20">
      <c r="S1064" s="18" t="str">
        <f t="shared" si="77"/>
        <v/>
      </c>
      <c r="T1064" s="18">
        <f>Ingredients!A1052</f>
        <v>0</v>
      </c>
    </row>
    <row r="1065" spans="19:20">
      <c r="S1065" s="18" t="str">
        <f t="shared" si="77"/>
        <v/>
      </c>
      <c r="T1065" s="18">
        <f>Ingredients!A1053</f>
        <v>0</v>
      </c>
    </row>
    <row r="1066" spans="19:20">
      <c r="S1066" s="18" t="str">
        <f t="shared" si="77"/>
        <v/>
      </c>
      <c r="T1066" s="18">
        <f>Ingredients!A1054</f>
        <v>0</v>
      </c>
    </row>
    <row r="1067" spans="19:20">
      <c r="S1067" s="18" t="str">
        <f t="shared" si="77"/>
        <v/>
      </c>
      <c r="T1067" s="18">
        <f>Ingredients!A1055</f>
        <v>0</v>
      </c>
    </row>
    <row r="1068" spans="19:20">
      <c r="S1068" s="18" t="str">
        <f t="shared" si="77"/>
        <v/>
      </c>
      <c r="T1068" s="18">
        <f>Ingredients!A1056</f>
        <v>0</v>
      </c>
    </row>
    <row r="1069" spans="19:20">
      <c r="S1069" s="18" t="str">
        <f t="shared" si="77"/>
        <v/>
      </c>
      <c r="T1069" s="18">
        <f>Ingredients!A1057</f>
        <v>0</v>
      </c>
    </row>
    <row r="1070" spans="19:20">
      <c r="S1070" s="18" t="str">
        <f t="shared" si="77"/>
        <v/>
      </c>
      <c r="T1070" s="18">
        <f>Ingredients!A1058</f>
        <v>0</v>
      </c>
    </row>
    <row r="1071" spans="19:20">
      <c r="S1071" s="18" t="str">
        <f t="shared" si="77"/>
        <v/>
      </c>
      <c r="T1071" s="18">
        <f>Ingredients!A1059</f>
        <v>0</v>
      </c>
    </row>
    <row r="1072" spans="19:20">
      <c r="S1072" s="18" t="str">
        <f t="shared" si="77"/>
        <v/>
      </c>
      <c r="T1072" s="18">
        <f>Ingredients!A1060</f>
        <v>0</v>
      </c>
    </row>
    <row r="1073" spans="19:20">
      <c r="S1073" s="18" t="str">
        <f t="shared" si="77"/>
        <v/>
      </c>
      <c r="T1073" s="18">
        <f>Ingredients!A1061</f>
        <v>0</v>
      </c>
    </row>
    <row r="1074" spans="19:20">
      <c r="S1074" s="18" t="str">
        <f t="shared" si="77"/>
        <v/>
      </c>
      <c r="T1074" s="18">
        <f>Ingredients!A1062</f>
        <v>0</v>
      </c>
    </row>
    <row r="1075" spans="19:20">
      <c r="S1075" s="18" t="str">
        <f t="shared" si="77"/>
        <v/>
      </c>
      <c r="T1075" s="18">
        <f>Ingredients!A1063</f>
        <v>0</v>
      </c>
    </row>
    <row r="1076" spans="19:20">
      <c r="S1076" s="18" t="str">
        <f t="shared" si="77"/>
        <v/>
      </c>
      <c r="T1076" s="18">
        <f>Ingredients!A1064</f>
        <v>0</v>
      </c>
    </row>
    <row r="1077" spans="19:20">
      <c r="S1077" s="18" t="str">
        <f t="shared" si="77"/>
        <v/>
      </c>
      <c r="T1077" s="18">
        <f>Ingredients!A1065</f>
        <v>0</v>
      </c>
    </row>
    <row r="1078" spans="19:20">
      <c r="S1078" s="18" t="str">
        <f t="shared" si="77"/>
        <v/>
      </c>
      <c r="T1078" s="18">
        <f>Ingredients!A1066</f>
        <v>0</v>
      </c>
    </row>
    <row r="1079" spans="19:20">
      <c r="S1079" s="18" t="str">
        <f t="shared" si="77"/>
        <v/>
      </c>
      <c r="T1079" s="18">
        <f>Ingredients!A1067</f>
        <v>0</v>
      </c>
    </row>
    <row r="1080" spans="19:20">
      <c r="S1080" s="18" t="str">
        <f t="shared" si="77"/>
        <v/>
      </c>
      <c r="T1080" s="18">
        <f>Ingredients!A1068</f>
        <v>0</v>
      </c>
    </row>
    <row r="1081" spans="19:20">
      <c r="S1081" s="18" t="str">
        <f t="shared" si="77"/>
        <v/>
      </c>
      <c r="T1081" s="18">
        <f>Ingredients!A1069</f>
        <v>0</v>
      </c>
    </row>
    <row r="1082" spans="19:20">
      <c r="S1082" s="18" t="str">
        <f t="shared" si="77"/>
        <v/>
      </c>
      <c r="T1082" s="18">
        <f>Ingredients!A1070</f>
        <v>0</v>
      </c>
    </row>
    <row r="1083" spans="19:20">
      <c r="S1083" s="18" t="str">
        <f t="shared" si="77"/>
        <v/>
      </c>
      <c r="T1083" s="18">
        <f>Ingredients!A1071</f>
        <v>0</v>
      </c>
    </row>
    <row r="1084" spans="19:20">
      <c r="S1084" s="18" t="str">
        <f t="shared" si="77"/>
        <v/>
      </c>
      <c r="T1084" s="18">
        <f>Ingredients!A1072</f>
        <v>0</v>
      </c>
    </row>
    <row r="1085" spans="19:20">
      <c r="S1085" s="18" t="str">
        <f t="shared" si="77"/>
        <v/>
      </c>
      <c r="T1085" s="18">
        <f>Ingredients!A1073</f>
        <v>0</v>
      </c>
    </row>
    <row r="1086" spans="19:20">
      <c r="S1086" s="18" t="str">
        <f t="shared" si="77"/>
        <v/>
      </c>
      <c r="T1086" s="18">
        <f>Ingredients!A1074</f>
        <v>0</v>
      </c>
    </row>
    <row r="1087" spans="19:20">
      <c r="S1087" s="18" t="str">
        <f t="shared" si="77"/>
        <v/>
      </c>
      <c r="T1087" s="18">
        <f>Ingredients!A1075</f>
        <v>0</v>
      </c>
    </row>
    <row r="1088" spans="19:20">
      <c r="S1088" s="18" t="str">
        <f t="shared" si="77"/>
        <v/>
      </c>
      <c r="T1088" s="18">
        <f>Ingredients!A1076</f>
        <v>0</v>
      </c>
    </row>
    <row r="1089" spans="19:20">
      <c r="S1089" s="18" t="str">
        <f t="shared" si="77"/>
        <v/>
      </c>
      <c r="T1089" s="18">
        <f>Ingredients!A1077</f>
        <v>0</v>
      </c>
    </row>
    <row r="1090" spans="19:20">
      <c r="S1090" s="18" t="str">
        <f t="shared" si="77"/>
        <v/>
      </c>
      <c r="T1090" s="18">
        <f>Ingredients!A1078</f>
        <v>0</v>
      </c>
    </row>
    <row r="1091" spans="19:20">
      <c r="S1091" s="18" t="str">
        <f t="shared" si="77"/>
        <v/>
      </c>
      <c r="T1091" s="18">
        <f>Ingredients!A1079</f>
        <v>0</v>
      </c>
    </row>
    <row r="1092" spans="19:20">
      <c r="S1092" s="18" t="str">
        <f t="shared" si="77"/>
        <v/>
      </c>
      <c r="T1092" s="18">
        <f>Ingredients!A1080</f>
        <v>0</v>
      </c>
    </row>
    <row r="1093" spans="19:20">
      <c r="S1093" s="18" t="str">
        <f t="shared" si="77"/>
        <v/>
      </c>
      <c r="T1093" s="18">
        <f>Ingredients!A1081</f>
        <v>0</v>
      </c>
    </row>
    <row r="1094" spans="19:20">
      <c r="S1094" s="18" t="str">
        <f t="shared" si="77"/>
        <v/>
      </c>
      <c r="T1094" s="18">
        <f>Ingredients!A1082</f>
        <v>0</v>
      </c>
    </row>
    <row r="1095" spans="19:20">
      <c r="S1095" s="18" t="str">
        <f t="shared" si="77"/>
        <v/>
      </c>
      <c r="T1095" s="18">
        <f>Ingredients!A1083</f>
        <v>0</v>
      </c>
    </row>
    <row r="1096" spans="19:20">
      <c r="S1096" s="18" t="str">
        <f t="shared" si="77"/>
        <v/>
      </c>
      <c r="T1096" s="18">
        <f>Ingredients!A1084</f>
        <v>0</v>
      </c>
    </row>
    <row r="1097" spans="19:20">
      <c r="S1097" s="18" t="str">
        <f t="shared" si="77"/>
        <v/>
      </c>
      <c r="T1097" s="18">
        <f>Ingredients!A1085</f>
        <v>0</v>
      </c>
    </row>
    <row r="1098" spans="19:20">
      <c r="S1098" s="18" t="str">
        <f t="shared" si="77"/>
        <v/>
      </c>
      <c r="T1098" s="18">
        <f>Ingredients!A1086</f>
        <v>0</v>
      </c>
    </row>
    <row r="1099" spans="19:20">
      <c r="S1099" s="18" t="str">
        <f t="shared" si="77"/>
        <v/>
      </c>
      <c r="T1099" s="18">
        <f>Ingredients!A1087</f>
        <v>0</v>
      </c>
    </row>
    <row r="1100" spans="19:20">
      <c r="S1100" s="18" t="str">
        <f t="shared" si="77"/>
        <v/>
      </c>
      <c r="T1100" s="18">
        <f>Ingredients!A1088</f>
        <v>0</v>
      </c>
    </row>
    <row r="1101" spans="19:20">
      <c r="S1101" s="18" t="str">
        <f t="shared" si="77"/>
        <v/>
      </c>
      <c r="T1101" s="18">
        <f>Ingredients!A1089</f>
        <v>0</v>
      </c>
    </row>
    <row r="1102" spans="19:20">
      <c r="S1102" s="18" t="str">
        <f t="shared" si="77"/>
        <v/>
      </c>
      <c r="T1102" s="18">
        <f>Ingredients!A1090</f>
        <v>0</v>
      </c>
    </row>
    <row r="1103" spans="19:20">
      <c r="S1103" s="18" t="str">
        <f t="shared" si="77"/>
        <v/>
      </c>
      <c r="T1103" s="18">
        <f>Ingredients!A1091</f>
        <v>0</v>
      </c>
    </row>
    <row r="1104" spans="19:20">
      <c r="S1104" s="18" t="str">
        <f t="shared" si="77"/>
        <v/>
      </c>
      <c r="T1104" s="18">
        <f>Ingredients!A1092</f>
        <v>0</v>
      </c>
    </row>
    <row r="1105" spans="19:20">
      <c r="S1105" s="18" t="str">
        <f t="shared" si="77"/>
        <v/>
      </c>
      <c r="T1105" s="18">
        <f>Ingredients!A1093</f>
        <v>0</v>
      </c>
    </row>
    <row r="1106" spans="19:20">
      <c r="S1106" s="18" t="str">
        <f t="shared" si="77"/>
        <v/>
      </c>
      <c r="T1106" s="18">
        <f>Ingredients!A1094</f>
        <v>0</v>
      </c>
    </row>
    <row r="1107" spans="19:20">
      <c r="S1107" s="18" t="str">
        <f t="shared" si="77"/>
        <v/>
      </c>
      <c r="T1107" s="18">
        <f>Ingredients!A1095</f>
        <v>0</v>
      </c>
    </row>
    <row r="1108" spans="19:20">
      <c r="S1108" s="18" t="str">
        <f t="shared" si="77"/>
        <v/>
      </c>
      <c r="T1108" s="18">
        <f>Ingredients!A1096</f>
        <v>0</v>
      </c>
    </row>
    <row r="1109" spans="19:20">
      <c r="S1109" s="18" t="str">
        <f t="shared" si="77"/>
        <v/>
      </c>
      <c r="T1109" s="18">
        <f>Ingredients!A1097</f>
        <v>0</v>
      </c>
    </row>
    <row r="1110" spans="19:20">
      <c r="S1110" s="18" t="str">
        <f t="shared" si="77"/>
        <v/>
      </c>
      <c r="T1110" s="18">
        <f>Ingredients!A1098</f>
        <v>0</v>
      </c>
    </row>
    <row r="1111" spans="19:20">
      <c r="S1111" s="18" t="str">
        <f t="shared" si="77"/>
        <v/>
      </c>
      <c r="T1111" s="18">
        <f>Ingredients!A1099</f>
        <v>0</v>
      </c>
    </row>
    <row r="1112" spans="19:20">
      <c r="S1112" s="18" t="str">
        <f t="shared" si="77"/>
        <v/>
      </c>
      <c r="T1112" s="18">
        <f>Ingredients!A1100</f>
        <v>0</v>
      </c>
    </row>
    <row r="1113" spans="19:20">
      <c r="S1113" s="18" t="str">
        <f t="shared" si="77"/>
        <v/>
      </c>
      <c r="T1113" s="18">
        <f>Ingredients!A1101</f>
        <v>0</v>
      </c>
    </row>
    <row r="1114" spans="19:20">
      <c r="S1114" s="18" t="str">
        <f t="shared" si="77"/>
        <v/>
      </c>
      <c r="T1114" s="18">
        <f>Ingredients!A1102</f>
        <v>0</v>
      </c>
    </row>
    <row r="1115" spans="19:20">
      <c r="S1115" s="18" t="str">
        <f t="shared" si="77"/>
        <v/>
      </c>
      <c r="T1115" s="18">
        <f>Ingredients!A1103</f>
        <v>0</v>
      </c>
    </row>
    <row r="1116" spans="19:20">
      <c r="S1116" s="18" t="str">
        <f t="shared" si="77"/>
        <v/>
      </c>
      <c r="T1116" s="18">
        <f>Ingredients!A1104</f>
        <v>0</v>
      </c>
    </row>
    <row r="1117" spans="19:20">
      <c r="S1117" s="18" t="str">
        <f t="shared" si="77"/>
        <v/>
      </c>
      <c r="T1117" s="18">
        <f>Ingredients!A1105</f>
        <v>0</v>
      </c>
    </row>
    <row r="1118" spans="19:20">
      <c r="S1118" s="18" t="str">
        <f t="shared" si="77"/>
        <v/>
      </c>
      <c r="T1118" s="18">
        <f>Ingredients!A1106</f>
        <v>0</v>
      </c>
    </row>
    <row r="1119" spans="19:20">
      <c r="S1119" s="18" t="str">
        <f t="shared" si="77"/>
        <v/>
      </c>
      <c r="T1119" s="18">
        <f>Ingredients!A1107</f>
        <v>0</v>
      </c>
    </row>
    <row r="1120" spans="19:20">
      <c r="S1120" s="18" t="str">
        <f t="shared" si="77"/>
        <v/>
      </c>
      <c r="T1120" s="18">
        <f>Ingredients!A1108</f>
        <v>0</v>
      </c>
    </row>
    <row r="1121" spans="19:20">
      <c r="S1121" s="18" t="str">
        <f t="shared" ref="S1121:S1184" si="78">IF(T1121=0,"",T1121)</f>
        <v/>
      </c>
      <c r="T1121" s="18">
        <f>Ingredients!A1109</f>
        <v>0</v>
      </c>
    </row>
    <row r="1122" spans="19:20">
      <c r="S1122" s="18" t="str">
        <f t="shared" si="78"/>
        <v/>
      </c>
      <c r="T1122" s="18">
        <f>Ingredients!A1110</f>
        <v>0</v>
      </c>
    </row>
    <row r="1123" spans="19:20">
      <c r="S1123" s="18" t="str">
        <f t="shared" si="78"/>
        <v/>
      </c>
      <c r="T1123" s="18">
        <f>Ingredients!A1111</f>
        <v>0</v>
      </c>
    </row>
    <row r="1124" spans="19:20">
      <c r="S1124" s="18" t="str">
        <f t="shared" si="78"/>
        <v/>
      </c>
      <c r="T1124" s="18">
        <f>Ingredients!A1112</f>
        <v>0</v>
      </c>
    </row>
    <row r="1125" spans="19:20">
      <c r="S1125" s="18" t="str">
        <f t="shared" si="78"/>
        <v/>
      </c>
      <c r="T1125" s="18">
        <f>Ingredients!A1113</f>
        <v>0</v>
      </c>
    </row>
    <row r="1126" spans="19:20">
      <c r="S1126" s="18" t="str">
        <f t="shared" si="78"/>
        <v/>
      </c>
      <c r="T1126" s="18">
        <f>Ingredients!A1114</f>
        <v>0</v>
      </c>
    </row>
    <row r="1127" spans="19:20">
      <c r="S1127" s="18" t="str">
        <f t="shared" si="78"/>
        <v/>
      </c>
      <c r="T1127" s="18">
        <f>Ingredients!A1115</f>
        <v>0</v>
      </c>
    </row>
    <row r="1128" spans="19:20">
      <c r="S1128" s="18" t="str">
        <f t="shared" si="78"/>
        <v/>
      </c>
      <c r="T1128" s="18">
        <f>Ingredients!A1116</f>
        <v>0</v>
      </c>
    </row>
    <row r="1129" spans="19:20">
      <c r="S1129" s="18" t="str">
        <f t="shared" si="78"/>
        <v/>
      </c>
      <c r="T1129" s="18">
        <f>Ingredients!A1117</f>
        <v>0</v>
      </c>
    </row>
    <row r="1130" spans="19:20">
      <c r="S1130" s="18" t="str">
        <f t="shared" si="78"/>
        <v/>
      </c>
      <c r="T1130" s="18">
        <f>Ingredients!A1118</f>
        <v>0</v>
      </c>
    </row>
    <row r="1131" spans="19:20">
      <c r="S1131" s="18" t="str">
        <f t="shared" si="78"/>
        <v/>
      </c>
      <c r="T1131" s="18">
        <f>Ingredients!A1119</f>
        <v>0</v>
      </c>
    </row>
    <row r="1132" spans="19:20">
      <c r="S1132" s="18" t="str">
        <f t="shared" si="78"/>
        <v/>
      </c>
      <c r="T1132" s="18">
        <f>Ingredients!A1120</f>
        <v>0</v>
      </c>
    </row>
    <row r="1133" spans="19:20">
      <c r="S1133" s="18" t="str">
        <f t="shared" si="78"/>
        <v/>
      </c>
      <c r="T1133" s="18">
        <f>Ingredients!A1121</f>
        <v>0</v>
      </c>
    </row>
    <row r="1134" spans="19:20">
      <c r="S1134" s="18" t="str">
        <f t="shared" si="78"/>
        <v/>
      </c>
      <c r="T1134" s="18">
        <f>Ingredients!A1122</f>
        <v>0</v>
      </c>
    </row>
    <row r="1135" spans="19:20">
      <c r="S1135" s="18" t="str">
        <f t="shared" si="78"/>
        <v/>
      </c>
      <c r="T1135" s="18">
        <f>Ingredients!A1123</f>
        <v>0</v>
      </c>
    </row>
    <row r="1136" spans="19:20">
      <c r="S1136" s="18" t="str">
        <f t="shared" si="78"/>
        <v/>
      </c>
      <c r="T1136" s="18">
        <f>Ingredients!A1124</f>
        <v>0</v>
      </c>
    </row>
    <row r="1137" spans="19:20">
      <c r="S1137" s="18" t="str">
        <f t="shared" si="78"/>
        <v/>
      </c>
      <c r="T1137" s="18">
        <f>Ingredients!A1125</f>
        <v>0</v>
      </c>
    </row>
    <row r="1138" spans="19:20">
      <c r="S1138" s="18" t="str">
        <f t="shared" si="78"/>
        <v/>
      </c>
      <c r="T1138" s="18">
        <f>Ingredients!A1126</f>
        <v>0</v>
      </c>
    </row>
    <row r="1139" spans="19:20">
      <c r="S1139" s="18" t="str">
        <f t="shared" si="78"/>
        <v/>
      </c>
      <c r="T1139" s="18">
        <f>Ingredients!A1127</f>
        <v>0</v>
      </c>
    </row>
    <row r="1140" spans="19:20">
      <c r="S1140" s="18" t="str">
        <f t="shared" si="78"/>
        <v/>
      </c>
      <c r="T1140" s="18">
        <f>Ingredients!A1128</f>
        <v>0</v>
      </c>
    </row>
    <row r="1141" spans="19:20">
      <c r="S1141" s="18" t="str">
        <f t="shared" si="78"/>
        <v/>
      </c>
      <c r="T1141" s="18">
        <f>Ingredients!A1129</f>
        <v>0</v>
      </c>
    </row>
    <row r="1142" spans="19:20">
      <c r="S1142" s="18" t="str">
        <f t="shared" si="78"/>
        <v/>
      </c>
      <c r="T1142" s="18">
        <f>Ingredients!A1130</f>
        <v>0</v>
      </c>
    </row>
    <row r="1143" spans="19:20">
      <c r="S1143" s="18" t="str">
        <f t="shared" si="78"/>
        <v/>
      </c>
      <c r="T1143" s="18">
        <f>Ingredients!A1131</f>
        <v>0</v>
      </c>
    </row>
    <row r="1144" spans="19:20">
      <c r="S1144" s="18" t="str">
        <f t="shared" si="78"/>
        <v/>
      </c>
      <c r="T1144" s="18">
        <f>Ingredients!A1132</f>
        <v>0</v>
      </c>
    </row>
    <row r="1145" spans="19:20">
      <c r="S1145" s="18" t="str">
        <f t="shared" si="78"/>
        <v/>
      </c>
      <c r="T1145" s="18">
        <f>Ingredients!A1133</f>
        <v>0</v>
      </c>
    </row>
    <row r="1146" spans="19:20">
      <c r="S1146" s="18" t="str">
        <f t="shared" si="78"/>
        <v/>
      </c>
      <c r="T1146" s="18">
        <f>Ingredients!A1134</f>
        <v>0</v>
      </c>
    </row>
    <row r="1147" spans="19:20">
      <c r="S1147" s="18" t="str">
        <f t="shared" si="78"/>
        <v/>
      </c>
      <c r="T1147" s="18">
        <f>Ingredients!A1135</f>
        <v>0</v>
      </c>
    </row>
    <row r="1148" spans="19:20">
      <c r="S1148" s="18" t="str">
        <f t="shared" si="78"/>
        <v/>
      </c>
      <c r="T1148" s="18">
        <f>Ingredients!A1136</f>
        <v>0</v>
      </c>
    </row>
    <row r="1149" spans="19:20">
      <c r="S1149" s="18" t="str">
        <f t="shared" si="78"/>
        <v/>
      </c>
      <c r="T1149" s="18">
        <f>Ingredients!A1137</f>
        <v>0</v>
      </c>
    </row>
    <row r="1150" spans="19:20">
      <c r="S1150" s="18" t="str">
        <f t="shared" si="78"/>
        <v/>
      </c>
      <c r="T1150" s="18">
        <f>Ingredients!A1138</f>
        <v>0</v>
      </c>
    </row>
    <row r="1151" spans="19:20">
      <c r="S1151" s="18" t="str">
        <f t="shared" si="78"/>
        <v/>
      </c>
      <c r="T1151" s="18">
        <f>Ingredients!A1139</f>
        <v>0</v>
      </c>
    </row>
    <row r="1152" spans="19:20">
      <c r="S1152" s="18" t="str">
        <f t="shared" si="78"/>
        <v/>
      </c>
      <c r="T1152" s="18">
        <f>Ingredients!A1140</f>
        <v>0</v>
      </c>
    </row>
    <row r="1153" spans="19:20">
      <c r="S1153" s="18" t="str">
        <f t="shared" si="78"/>
        <v/>
      </c>
      <c r="T1153" s="18">
        <f>Ingredients!A1141</f>
        <v>0</v>
      </c>
    </row>
    <row r="1154" spans="19:20">
      <c r="S1154" s="18" t="str">
        <f t="shared" si="78"/>
        <v/>
      </c>
      <c r="T1154" s="18">
        <f>Ingredients!A1142</f>
        <v>0</v>
      </c>
    </row>
    <row r="1155" spans="19:20">
      <c r="S1155" s="18" t="str">
        <f t="shared" si="78"/>
        <v/>
      </c>
      <c r="T1155" s="18">
        <f>Ingredients!A1143</f>
        <v>0</v>
      </c>
    </row>
    <row r="1156" spans="19:20">
      <c r="S1156" s="18" t="str">
        <f t="shared" si="78"/>
        <v/>
      </c>
      <c r="T1156" s="18">
        <f>Ingredients!A1144</f>
        <v>0</v>
      </c>
    </row>
    <row r="1157" spans="19:20">
      <c r="S1157" s="18" t="str">
        <f t="shared" si="78"/>
        <v/>
      </c>
      <c r="T1157" s="18">
        <f>Ingredients!A1145</f>
        <v>0</v>
      </c>
    </row>
    <row r="1158" spans="19:20">
      <c r="S1158" s="18" t="str">
        <f t="shared" si="78"/>
        <v/>
      </c>
      <c r="T1158" s="18">
        <f>Ingredients!A1146</f>
        <v>0</v>
      </c>
    </row>
    <row r="1159" spans="19:20">
      <c r="S1159" s="18" t="str">
        <f t="shared" si="78"/>
        <v/>
      </c>
      <c r="T1159" s="18">
        <f>Ingredients!A1147</f>
        <v>0</v>
      </c>
    </row>
    <row r="1160" spans="19:20">
      <c r="S1160" s="18" t="str">
        <f t="shared" si="78"/>
        <v/>
      </c>
      <c r="T1160" s="18">
        <f>Ingredients!A1148</f>
        <v>0</v>
      </c>
    </row>
    <row r="1161" spans="19:20">
      <c r="S1161" s="18" t="str">
        <f t="shared" si="78"/>
        <v/>
      </c>
      <c r="T1161" s="18">
        <f>Ingredients!A1149</f>
        <v>0</v>
      </c>
    </row>
    <row r="1162" spans="19:20">
      <c r="S1162" s="18" t="str">
        <f t="shared" si="78"/>
        <v/>
      </c>
      <c r="T1162" s="18">
        <f>Ingredients!A1150</f>
        <v>0</v>
      </c>
    </row>
    <row r="1163" spans="19:20">
      <c r="S1163" s="18" t="str">
        <f t="shared" si="78"/>
        <v/>
      </c>
      <c r="T1163" s="18">
        <f>Ingredients!A1151</f>
        <v>0</v>
      </c>
    </row>
    <row r="1164" spans="19:20">
      <c r="S1164" s="18" t="str">
        <f t="shared" si="78"/>
        <v/>
      </c>
      <c r="T1164" s="18">
        <f>Ingredients!A1152</f>
        <v>0</v>
      </c>
    </row>
    <row r="1165" spans="19:20">
      <c r="S1165" s="18" t="str">
        <f t="shared" si="78"/>
        <v/>
      </c>
      <c r="T1165" s="18">
        <f>Ingredients!A1153</f>
        <v>0</v>
      </c>
    </row>
    <row r="1166" spans="19:20">
      <c r="S1166" s="18" t="str">
        <f t="shared" si="78"/>
        <v/>
      </c>
      <c r="T1166" s="18">
        <f>Ingredients!A1154</f>
        <v>0</v>
      </c>
    </row>
    <row r="1167" spans="19:20">
      <c r="S1167" s="18" t="str">
        <f t="shared" si="78"/>
        <v/>
      </c>
      <c r="T1167" s="18">
        <f>Ingredients!A1155</f>
        <v>0</v>
      </c>
    </row>
    <row r="1168" spans="19:20">
      <c r="S1168" s="18" t="str">
        <f t="shared" si="78"/>
        <v/>
      </c>
      <c r="T1168" s="18">
        <f>Ingredients!A1156</f>
        <v>0</v>
      </c>
    </row>
    <row r="1169" spans="19:20">
      <c r="S1169" s="18" t="str">
        <f t="shared" si="78"/>
        <v/>
      </c>
      <c r="T1169" s="18">
        <f>Ingredients!A1157</f>
        <v>0</v>
      </c>
    </row>
    <row r="1170" spans="19:20">
      <c r="S1170" s="18" t="str">
        <f t="shared" si="78"/>
        <v/>
      </c>
      <c r="T1170" s="18">
        <f>Ingredients!A1158</f>
        <v>0</v>
      </c>
    </row>
    <row r="1171" spans="19:20">
      <c r="S1171" s="18" t="str">
        <f t="shared" si="78"/>
        <v/>
      </c>
      <c r="T1171" s="18">
        <f>Ingredients!A1159</f>
        <v>0</v>
      </c>
    </row>
    <row r="1172" spans="19:20">
      <c r="S1172" s="18" t="str">
        <f t="shared" si="78"/>
        <v/>
      </c>
      <c r="T1172" s="18">
        <f>Ingredients!A1160</f>
        <v>0</v>
      </c>
    </row>
    <row r="1173" spans="19:20">
      <c r="S1173" s="18" t="str">
        <f t="shared" si="78"/>
        <v/>
      </c>
      <c r="T1173" s="18">
        <f>Ingredients!A1161</f>
        <v>0</v>
      </c>
    </row>
    <row r="1174" spans="19:20">
      <c r="S1174" s="18" t="str">
        <f t="shared" si="78"/>
        <v/>
      </c>
      <c r="T1174" s="18">
        <f>Ingredients!A1162</f>
        <v>0</v>
      </c>
    </row>
    <row r="1175" spans="19:20">
      <c r="S1175" s="18" t="str">
        <f t="shared" si="78"/>
        <v/>
      </c>
      <c r="T1175" s="18">
        <f>Ingredients!A1163</f>
        <v>0</v>
      </c>
    </row>
    <row r="1176" spans="19:20">
      <c r="S1176" s="18" t="str">
        <f t="shared" si="78"/>
        <v/>
      </c>
      <c r="T1176" s="18">
        <f>Ingredients!A1164</f>
        <v>0</v>
      </c>
    </row>
    <row r="1177" spans="19:20">
      <c r="S1177" s="18" t="str">
        <f t="shared" si="78"/>
        <v/>
      </c>
      <c r="T1177" s="18">
        <f>Ingredients!A1165</f>
        <v>0</v>
      </c>
    </row>
    <row r="1178" spans="19:20">
      <c r="S1178" s="18" t="str">
        <f t="shared" si="78"/>
        <v/>
      </c>
      <c r="T1178" s="18">
        <f>Ingredients!A1166</f>
        <v>0</v>
      </c>
    </row>
    <row r="1179" spans="19:20">
      <c r="S1179" s="18" t="str">
        <f t="shared" si="78"/>
        <v/>
      </c>
      <c r="T1179" s="18">
        <f>Ingredients!A1167</f>
        <v>0</v>
      </c>
    </row>
    <row r="1180" spans="19:20">
      <c r="S1180" s="18" t="str">
        <f t="shared" si="78"/>
        <v/>
      </c>
      <c r="T1180" s="18">
        <f>Ingredients!A1168</f>
        <v>0</v>
      </c>
    </row>
    <row r="1181" spans="19:20">
      <c r="S1181" s="18" t="str">
        <f t="shared" si="78"/>
        <v/>
      </c>
      <c r="T1181" s="18">
        <f>Ingredients!A1169</f>
        <v>0</v>
      </c>
    </row>
    <row r="1182" spans="19:20">
      <c r="S1182" s="18" t="str">
        <f t="shared" si="78"/>
        <v/>
      </c>
      <c r="T1182" s="18">
        <f>Ingredients!A1170</f>
        <v>0</v>
      </c>
    </row>
    <row r="1183" spans="19:20">
      <c r="S1183" s="18" t="str">
        <f t="shared" si="78"/>
        <v/>
      </c>
      <c r="T1183" s="18">
        <f>Ingredients!A1171</f>
        <v>0</v>
      </c>
    </row>
    <row r="1184" spans="19:20">
      <c r="S1184" s="18" t="str">
        <f t="shared" si="78"/>
        <v/>
      </c>
      <c r="T1184" s="18">
        <f>Ingredients!A1172</f>
        <v>0</v>
      </c>
    </row>
    <row r="1185" spans="19:20">
      <c r="S1185" s="18" t="str">
        <f t="shared" ref="S1185:S1248" si="79">IF(T1185=0,"",T1185)</f>
        <v/>
      </c>
      <c r="T1185" s="18">
        <f>Ingredients!A1173</f>
        <v>0</v>
      </c>
    </row>
    <row r="1186" spans="19:20">
      <c r="S1186" s="18" t="str">
        <f t="shared" si="79"/>
        <v/>
      </c>
      <c r="T1186" s="18">
        <f>Ingredients!A1174</f>
        <v>0</v>
      </c>
    </row>
    <row r="1187" spans="19:20">
      <c r="S1187" s="18" t="str">
        <f t="shared" si="79"/>
        <v/>
      </c>
      <c r="T1187" s="18">
        <f>Ingredients!A1175</f>
        <v>0</v>
      </c>
    </row>
    <row r="1188" spans="19:20">
      <c r="S1188" s="18" t="str">
        <f t="shared" si="79"/>
        <v/>
      </c>
      <c r="T1188" s="18">
        <f>Ingredients!A1176</f>
        <v>0</v>
      </c>
    </row>
    <row r="1189" spans="19:20">
      <c r="S1189" s="18" t="str">
        <f t="shared" si="79"/>
        <v/>
      </c>
      <c r="T1189" s="18">
        <f>Ingredients!A1177</f>
        <v>0</v>
      </c>
    </row>
    <row r="1190" spans="19:20">
      <c r="S1190" s="18" t="str">
        <f t="shared" si="79"/>
        <v/>
      </c>
      <c r="T1190" s="18">
        <f>Ingredients!A1178</f>
        <v>0</v>
      </c>
    </row>
    <row r="1191" spans="19:20">
      <c r="S1191" s="18" t="str">
        <f t="shared" si="79"/>
        <v/>
      </c>
      <c r="T1191" s="18">
        <f>Ingredients!A1179</f>
        <v>0</v>
      </c>
    </row>
    <row r="1192" spans="19:20">
      <c r="S1192" s="18" t="str">
        <f t="shared" si="79"/>
        <v/>
      </c>
      <c r="T1192" s="18">
        <f>Ingredients!A1180</f>
        <v>0</v>
      </c>
    </row>
    <row r="1193" spans="19:20">
      <c r="S1193" s="18" t="str">
        <f t="shared" si="79"/>
        <v/>
      </c>
      <c r="T1193" s="18">
        <f>Ingredients!A1181</f>
        <v>0</v>
      </c>
    </row>
    <row r="1194" spans="19:20">
      <c r="S1194" s="18" t="str">
        <f t="shared" si="79"/>
        <v/>
      </c>
      <c r="T1194" s="18">
        <f>Ingredients!A1182</f>
        <v>0</v>
      </c>
    </row>
    <row r="1195" spans="19:20">
      <c r="S1195" s="18" t="str">
        <f t="shared" si="79"/>
        <v/>
      </c>
      <c r="T1195" s="18">
        <f>Ingredients!A1183</f>
        <v>0</v>
      </c>
    </row>
    <row r="1196" spans="19:20">
      <c r="S1196" s="18" t="str">
        <f t="shared" si="79"/>
        <v/>
      </c>
      <c r="T1196" s="18">
        <f>Ingredients!A1184</f>
        <v>0</v>
      </c>
    </row>
    <row r="1197" spans="19:20">
      <c r="S1197" s="18" t="str">
        <f t="shared" si="79"/>
        <v/>
      </c>
      <c r="T1197" s="18">
        <f>Ingredients!A1185</f>
        <v>0</v>
      </c>
    </row>
    <row r="1198" spans="19:20">
      <c r="S1198" s="18" t="str">
        <f t="shared" si="79"/>
        <v/>
      </c>
      <c r="T1198" s="18">
        <f>Ingredients!A1186</f>
        <v>0</v>
      </c>
    </row>
    <row r="1199" spans="19:20">
      <c r="S1199" s="18" t="str">
        <f t="shared" si="79"/>
        <v/>
      </c>
      <c r="T1199" s="18">
        <f>Ingredients!A1187</f>
        <v>0</v>
      </c>
    </row>
    <row r="1200" spans="19:20">
      <c r="S1200" s="18" t="str">
        <f t="shared" si="79"/>
        <v/>
      </c>
      <c r="T1200" s="18">
        <f>Ingredients!A1188</f>
        <v>0</v>
      </c>
    </row>
    <row r="1201" spans="19:20">
      <c r="S1201" s="18" t="str">
        <f t="shared" si="79"/>
        <v/>
      </c>
      <c r="T1201" s="18">
        <f>Ingredients!A1189</f>
        <v>0</v>
      </c>
    </row>
    <row r="1202" spans="19:20">
      <c r="S1202" s="18" t="str">
        <f t="shared" si="79"/>
        <v/>
      </c>
      <c r="T1202" s="18">
        <f>Ingredients!A1190</f>
        <v>0</v>
      </c>
    </row>
    <row r="1203" spans="19:20">
      <c r="S1203" s="18" t="str">
        <f t="shared" si="79"/>
        <v/>
      </c>
      <c r="T1203" s="18">
        <f>Ingredients!A1191</f>
        <v>0</v>
      </c>
    </row>
    <row r="1204" spans="19:20">
      <c r="S1204" s="18" t="str">
        <f t="shared" si="79"/>
        <v/>
      </c>
      <c r="T1204" s="18">
        <f>Ingredients!A1192</f>
        <v>0</v>
      </c>
    </row>
    <row r="1205" spans="19:20">
      <c r="S1205" s="18" t="str">
        <f t="shared" si="79"/>
        <v/>
      </c>
      <c r="T1205" s="18">
        <f>Ingredients!A1193</f>
        <v>0</v>
      </c>
    </row>
    <row r="1206" spans="19:20">
      <c r="S1206" s="18" t="str">
        <f t="shared" si="79"/>
        <v/>
      </c>
      <c r="T1206" s="18">
        <f>Ingredients!A1194</f>
        <v>0</v>
      </c>
    </row>
    <row r="1207" spans="19:20">
      <c r="S1207" s="18" t="str">
        <f t="shared" si="79"/>
        <v/>
      </c>
      <c r="T1207" s="18">
        <f>Ingredients!A1195</f>
        <v>0</v>
      </c>
    </row>
    <row r="1208" spans="19:20">
      <c r="S1208" s="18" t="str">
        <f t="shared" si="79"/>
        <v/>
      </c>
      <c r="T1208" s="18">
        <f>Ingredients!A1196</f>
        <v>0</v>
      </c>
    </row>
    <row r="1209" spans="19:20">
      <c r="S1209" s="18" t="str">
        <f t="shared" si="79"/>
        <v/>
      </c>
      <c r="T1209" s="18">
        <f>Ingredients!A1197</f>
        <v>0</v>
      </c>
    </row>
    <row r="1210" spans="19:20">
      <c r="S1210" s="18" t="str">
        <f t="shared" si="79"/>
        <v/>
      </c>
      <c r="T1210" s="18">
        <f>Ingredients!A1198</f>
        <v>0</v>
      </c>
    </row>
    <row r="1211" spans="19:20">
      <c r="S1211" s="18" t="str">
        <f t="shared" si="79"/>
        <v/>
      </c>
      <c r="T1211" s="18">
        <f>Ingredients!A1199</f>
        <v>0</v>
      </c>
    </row>
    <row r="1212" spans="19:20">
      <c r="S1212" s="18" t="str">
        <f t="shared" si="79"/>
        <v/>
      </c>
      <c r="T1212" s="18">
        <f>Ingredients!A1200</f>
        <v>0</v>
      </c>
    </row>
    <row r="1213" spans="19:20">
      <c r="S1213" s="18" t="str">
        <f t="shared" si="79"/>
        <v/>
      </c>
      <c r="T1213" s="18">
        <f>Ingredients!A1201</f>
        <v>0</v>
      </c>
    </row>
    <row r="1214" spans="19:20">
      <c r="S1214" s="18" t="str">
        <f t="shared" si="79"/>
        <v/>
      </c>
      <c r="T1214" s="18">
        <f>Ingredients!A1202</f>
        <v>0</v>
      </c>
    </row>
    <row r="1215" spans="19:20">
      <c r="S1215" s="18" t="str">
        <f t="shared" si="79"/>
        <v/>
      </c>
      <c r="T1215" s="18">
        <f>Ingredients!A1203</f>
        <v>0</v>
      </c>
    </row>
    <row r="1216" spans="19:20">
      <c r="S1216" s="18" t="str">
        <f t="shared" si="79"/>
        <v/>
      </c>
      <c r="T1216" s="18">
        <f>Ingredients!A1204</f>
        <v>0</v>
      </c>
    </row>
    <row r="1217" spans="19:20">
      <c r="S1217" s="18" t="str">
        <f t="shared" si="79"/>
        <v/>
      </c>
      <c r="T1217" s="18">
        <f>Ingredients!A1205</f>
        <v>0</v>
      </c>
    </row>
    <row r="1218" spans="19:20">
      <c r="S1218" s="18" t="str">
        <f t="shared" si="79"/>
        <v/>
      </c>
      <c r="T1218" s="18">
        <f>Ingredients!A1206</f>
        <v>0</v>
      </c>
    </row>
    <row r="1219" spans="19:20">
      <c r="S1219" s="18" t="str">
        <f t="shared" si="79"/>
        <v/>
      </c>
      <c r="T1219" s="18">
        <f>Ingredients!A1207</f>
        <v>0</v>
      </c>
    </row>
    <row r="1220" spans="19:20">
      <c r="S1220" s="18" t="str">
        <f t="shared" si="79"/>
        <v/>
      </c>
      <c r="T1220" s="18">
        <f>Ingredients!A1208</f>
        <v>0</v>
      </c>
    </row>
    <row r="1221" spans="19:20">
      <c r="S1221" s="18" t="str">
        <f t="shared" si="79"/>
        <v/>
      </c>
      <c r="T1221" s="18">
        <f>Ingredients!A1209</f>
        <v>0</v>
      </c>
    </row>
    <row r="1222" spans="19:20">
      <c r="S1222" s="18" t="str">
        <f t="shared" si="79"/>
        <v/>
      </c>
      <c r="T1222" s="18">
        <f>Ingredients!A1210</f>
        <v>0</v>
      </c>
    </row>
    <row r="1223" spans="19:20">
      <c r="S1223" s="18" t="str">
        <f t="shared" si="79"/>
        <v/>
      </c>
      <c r="T1223" s="18">
        <f>Ingredients!A1211</f>
        <v>0</v>
      </c>
    </row>
    <row r="1224" spans="19:20">
      <c r="S1224" s="18" t="str">
        <f t="shared" si="79"/>
        <v/>
      </c>
      <c r="T1224" s="18">
        <f>Ingredients!A1212</f>
        <v>0</v>
      </c>
    </row>
    <row r="1225" spans="19:20">
      <c r="S1225" s="18" t="str">
        <f t="shared" si="79"/>
        <v/>
      </c>
      <c r="T1225" s="18">
        <f>Ingredients!A1213</f>
        <v>0</v>
      </c>
    </row>
    <row r="1226" spans="19:20">
      <c r="S1226" s="18" t="str">
        <f t="shared" si="79"/>
        <v/>
      </c>
      <c r="T1226" s="18">
        <f>Ingredients!A1214</f>
        <v>0</v>
      </c>
    </row>
    <row r="1227" spans="19:20">
      <c r="S1227" s="18" t="str">
        <f t="shared" si="79"/>
        <v/>
      </c>
      <c r="T1227" s="18">
        <f>Ingredients!A1215</f>
        <v>0</v>
      </c>
    </row>
    <row r="1228" spans="19:20">
      <c r="S1228" s="18" t="str">
        <f t="shared" si="79"/>
        <v/>
      </c>
      <c r="T1228" s="18">
        <f>Ingredients!A1216</f>
        <v>0</v>
      </c>
    </row>
    <row r="1229" spans="19:20">
      <c r="S1229" s="18" t="str">
        <f t="shared" si="79"/>
        <v/>
      </c>
      <c r="T1229" s="18">
        <f>Ingredients!A1217</f>
        <v>0</v>
      </c>
    </row>
    <row r="1230" spans="19:20">
      <c r="S1230" s="18" t="str">
        <f t="shared" si="79"/>
        <v/>
      </c>
      <c r="T1230" s="18">
        <f>Ingredients!A1218</f>
        <v>0</v>
      </c>
    </row>
    <row r="1231" spans="19:20">
      <c r="S1231" s="18" t="str">
        <f t="shared" si="79"/>
        <v/>
      </c>
      <c r="T1231" s="18">
        <f>Ingredients!A1219</f>
        <v>0</v>
      </c>
    </row>
    <row r="1232" spans="19:20">
      <c r="S1232" s="18" t="str">
        <f t="shared" si="79"/>
        <v/>
      </c>
      <c r="T1232" s="18">
        <f>Ingredients!A1220</f>
        <v>0</v>
      </c>
    </row>
    <row r="1233" spans="19:20">
      <c r="S1233" s="18" t="str">
        <f t="shared" si="79"/>
        <v/>
      </c>
      <c r="T1233" s="18">
        <f>Ingredients!A1221</f>
        <v>0</v>
      </c>
    </row>
    <row r="1234" spans="19:20">
      <c r="S1234" s="18" t="str">
        <f t="shared" si="79"/>
        <v/>
      </c>
      <c r="T1234" s="18">
        <f>Ingredients!A1222</f>
        <v>0</v>
      </c>
    </row>
    <row r="1235" spans="19:20">
      <c r="S1235" s="18" t="str">
        <f t="shared" si="79"/>
        <v/>
      </c>
      <c r="T1235" s="18">
        <f>Ingredients!A1223</f>
        <v>0</v>
      </c>
    </row>
    <row r="1236" spans="19:20">
      <c r="S1236" s="18" t="str">
        <f t="shared" si="79"/>
        <v/>
      </c>
      <c r="T1236" s="18">
        <f>Ingredients!A1224</f>
        <v>0</v>
      </c>
    </row>
    <row r="1237" spans="19:20">
      <c r="S1237" s="18" t="str">
        <f t="shared" si="79"/>
        <v/>
      </c>
      <c r="T1237" s="18">
        <f>Ingredients!A1225</f>
        <v>0</v>
      </c>
    </row>
    <row r="1238" spans="19:20">
      <c r="S1238" s="18" t="str">
        <f t="shared" si="79"/>
        <v/>
      </c>
      <c r="T1238" s="18">
        <f>Ingredients!A1226</f>
        <v>0</v>
      </c>
    </row>
    <row r="1239" spans="19:20">
      <c r="S1239" s="18" t="str">
        <f t="shared" si="79"/>
        <v/>
      </c>
      <c r="T1239" s="18">
        <f>Ingredients!A1227</f>
        <v>0</v>
      </c>
    </row>
    <row r="1240" spans="19:20">
      <c r="S1240" s="18" t="str">
        <f t="shared" si="79"/>
        <v/>
      </c>
      <c r="T1240" s="18">
        <f>Ingredients!A1228</f>
        <v>0</v>
      </c>
    </row>
    <row r="1241" spans="19:20">
      <c r="S1241" s="18" t="str">
        <f t="shared" si="79"/>
        <v/>
      </c>
      <c r="T1241" s="18">
        <f>Ingredients!A1229</f>
        <v>0</v>
      </c>
    </row>
    <row r="1242" spans="19:20">
      <c r="S1242" s="18" t="str">
        <f t="shared" si="79"/>
        <v/>
      </c>
      <c r="T1242" s="18">
        <f>Ingredients!A1230</f>
        <v>0</v>
      </c>
    </row>
    <row r="1243" spans="19:20">
      <c r="S1243" s="18" t="str">
        <f t="shared" si="79"/>
        <v/>
      </c>
      <c r="T1243" s="18">
        <f>Ingredients!A1231</f>
        <v>0</v>
      </c>
    </row>
    <row r="1244" spans="19:20">
      <c r="S1244" s="18" t="str">
        <f t="shared" si="79"/>
        <v/>
      </c>
      <c r="T1244" s="18">
        <f>Ingredients!A1232</f>
        <v>0</v>
      </c>
    </row>
    <row r="1245" spans="19:20">
      <c r="S1245" s="18" t="str">
        <f t="shared" si="79"/>
        <v/>
      </c>
      <c r="T1245" s="18">
        <f>Ingredients!A1233</f>
        <v>0</v>
      </c>
    </row>
    <row r="1246" spans="19:20">
      <c r="S1246" s="18" t="str">
        <f t="shared" si="79"/>
        <v/>
      </c>
      <c r="T1246" s="18">
        <f>Ingredients!A1234</f>
        <v>0</v>
      </c>
    </row>
    <row r="1247" spans="19:20">
      <c r="S1247" s="18" t="str">
        <f t="shared" si="79"/>
        <v/>
      </c>
      <c r="T1247" s="18">
        <f>Ingredients!A1235</f>
        <v>0</v>
      </c>
    </row>
    <row r="1248" spans="19:20">
      <c r="S1248" s="18" t="str">
        <f t="shared" si="79"/>
        <v/>
      </c>
      <c r="T1248" s="18">
        <f>Ingredients!A1236</f>
        <v>0</v>
      </c>
    </row>
    <row r="1249" spans="19:20">
      <c r="S1249" s="18" t="str">
        <f t="shared" ref="S1249:S1312" si="80">IF(T1249=0,"",T1249)</f>
        <v/>
      </c>
      <c r="T1249" s="18">
        <f>Ingredients!A1237</f>
        <v>0</v>
      </c>
    </row>
    <row r="1250" spans="19:20">
      <c r="S1250" s="18" t="str">
        <f t="shared" si="80"/>
        <v/>
      </c>
      <c r="T1250" s="18">
        <f>Ingredients!A1238</f>
        <v>0</v>
      </c>
    </row>
    <row r="1251" spans="19:20">
      <c r="S1251" s="18" t="str">
        <f t="shared" si="80"/>
        <v/>
      </c>
      <c r="T1251" s="18">
        <f>Ingredients!A1239</f>
        <v>0</v>
      </c>
    </row>
    <row r="1252" spans="19:20">
      <c r="S1252" s="18" t="str">
        <f t="shared" si="80"/>
        <v/>
      </c>
      <c r="T1252" s="18">
        <f>Ingredients!A1240</f>
        <v>0</v>
      </c>
    </row>
    <row r="1253" spans="19:20">
      <c r="S1253" s="18" t="str">
        <f t="shared" si="80"/>
        <v/>
      </c>
      <c r="T1253" s="18">
        <f>Ingredients!A1241</f>
        <v>0</v>
      </c>
    </row>
    <row r="1254" spans="19:20">
      <c r="S1254" s="18" t="str">
        <f t="shared" si="80"/>
        <v/>
      </c>
      <c r="T1254" s="18">
        <f>Ingredients!A1242</f>
        <v>0</v>
      </c>
    </row>
    <row r="1255" spans="19:20">
      <c r="S1255" s="18" t="str">
        <f t="shared" si="80"/>
        <v/>
      </c>
      <c r="T1255" s="18">
        <f>Ingredients!A1243</f>
        <v>0</v>
      </c>
    </row>
    <row r="1256" spans="19:20">
      <c r="S1256" s="18" t="str">
        <f t="shared" si="80"/>
        <v/>
      </c>
      <c r="T1256" s="18">
        <f>Ingredients!A1244</f>
        <v>0</v>
      </c>
    </row>
    <row r="1257" spans="19:20">
      <c r="S1257" s="18" t="str">
        <f t="shared" si="80"/>
        <v/>
      </c>
      <c r="T1257" s="18">
        <f>Ingredients!A1245</f>
        <v>0</v>
      </c>
    </row>
    <row r="1258" spans="19:20">
      <c r="S1258" s="18" t="str">
        <f t="shared" si="80"/>
        <v/>
      </c>
      <c r="T1258" s="18">
        <f>Ingredients!A1246</f>
        <v>0</v>
      </c>
    </row>
    <row r="1259" spans="19:20">
      <c r="S1259" s="18" t="str">
        <f t="shared" si="80"/>
        <v/>
      </c>
      <c r="T1259" s="18">
        <f>Ingredients!A1247</f>
        <v>0</v>
      </c>
    </row>
    <row r="1260" spans="19:20">
      <c r="S1260" s="18" t="str">
        <f t="shared" si="80"/>
        <v/>
      </c>
      <c r="T1260" s="18">
        <f>Ingredients!A1248</f>
        <v>0</v>
      </c>
    </row>
    <row r="1261" spans="19:20">
      <c r="S1261" s="18" t="str">
        <f t="shared" si="80"/>
        <v/>
      </c>
      <c r="T1261" s="18">
        <f>Ingredients!A1249</f>
        <v>0</v>
      </c>
    </row>
    <row r="1262" spans="19:20">
      <c r="S1262" s="18" t="str">
        <f t="shared" si="80"/>
        <v/>
      </c>
      <c r="T1262" s="18">
        <f>Ingredients!A1250</f>
        <v>0</v>
      </c>
    </row>
    <row r="1263" spans="19:20">
      <c r="S1263" s="18" t="str">
        <f t="shared" si="80"/>
        <v/>
      </c>
      <c r="T1263" s="18">
        <f>Ingredients!A1251</f>
        <v>0</v>
      </c>
    </row>
    <row r="1264" spans="19:20">
      <c r="S1264" s="18" t="str">
        <f t="shared" si="80"/>
        <v/>
      </c>
      <c r="T1264" s="18">
        <f>Ingredients!A1252</f>
        <v>0</v>
      </c>
    </row>
    <row r="1265" spans="19:20">
      <c r="S1265" s="18" t="str">
        <f t="shared" si="80"/>
        <v/>
      </c>
      <c r="T1265" s="18">
        <f>Ingredients!A1253</f>
        <v>0</v>
      </c>
    </row>
    <row r="1266" spans="19:20">
      <c r="S1266" s="18" t="str">
        <f t="shared" si="80"/>
        <v/>
      </c>
      <c r="T1266" s="18">
        <f>Ingredients!A1254</f>
        <v>0</v>
      </c>
    </row>
    <row r="1267" spans="19:20">
      <c r="S1267" s="18" t="str">
        <f t="shared" si="80"/>
        <v/>
      </c>
      <c r="T1267" s="18">
        <f>Ingredients!A1255</f>
        <v>0</v>
      </c>
    </row>
    <row r="1268" spans="19:20">
      <c r="S1268" s="18" t="str">
        <f t="shared" si="80"/>
        <v/>
      </c>
      <c r="T1268" s="18">
        <f>Ingredients!A1256</f>
        <v>0</v>
      </c>
    </row>
    <row r="1269" spans="19:20">
      <c r="S1269" s="18" t="str">
        <f t="shared" si="80"/>
        <v/>
      </c>
      <c r="T1269" s="18">
        <f>Ingredients!A1257</f>
        <v>0</v>
      </c>
    </row>
    <row r="1270" spans="19:20">
      <c r="S1270" s="18" t="str">
        <f t="shared" si="80"/>
        <v/>
      </c>
      <c r="T1270" s="18">
        <f>Ingredients!A1258</f>
        <v>0</v>
      </c>
    </row>
    <row r="1271" spans="19:20">
      <c r="S1271" s="18" t="str">
        <f t="shared" si="80"/>
        <v/>
      </c>
      <c r="T1271" s="18">
        <f>Ingredients!A1259</f>
        <v>0</v>
      </c>
    </row>
    <row r="1272" spans="19:20">
      <c r="S1272" s="18" t="str">
        <f t="shared" si="80"/>
        <v/>
      </c>
      <c r="T1272" s="18">
        <f>Ingredients!A1260</f>
        <v>0</v>
      </c>
    </row>
    <row r="1273" spans="19:20">
      <c r="S1273" s="18" t="str">
        <f t="shared" si="80"/>
        <v/>
      </c>
      <c r="T1273" s="18">
        <f>Ingredients!A1261</f>
        <v>0</v>
      </c>
    </row>
    <row r="1274" spans="19:20">
      <c r="S1274" s="18" t="str">
        <f t="shared" si="80"/>
        <v/>
      </c>
      <c r="T1274" s="18">
        <f>Ingredients!A1262</f>
        <v>0</v>
      </c>
    </row>
    <row r="1275" spans="19:20">
      <c r="S1275" s="18" t="str">
        <f t="shared" si="80"/>
        <v/>
      </c>
      <c r="T1275" s="18">
        <f>Ingredients!A1263</f>
        <v>0</v>
      </c>
    </row>
    <row r="1276" spans="19:20">
      <c r="S1276" s="18" t="str">
        <f t="shared" si="80"/>
        <v/>
      </c>
      <c r="T1276" s="18">
        <f>Ingredients!A1264</f>
        <v>0</v>
      </c>
    </row>
    <row r="1277" spans="19:20">
      <c r="S1277" s="18" t="str">
        <f t="shared" si="80"/>
        <v/>
      </c>
      <c r="T1277" s="18">
        <f>Ingredients!A1265</f>
        <v>0</v>
      </c>
    </row>
    <row r="1278" spans="19:20">
      <c r="S1278" s="18" t="str">
        <f t="shared" si="80"/>
        <v/>
      </c>
      <c r="T1278" s="18">
        <f>Ingredients!A1266</f>
        <v>0</v>
      </c>
    </row>
    <row r="1279" spans="19:20">
      <c r="S1279" s="18" t="str">
        <f t="shared" si="80"/>
        <v/>
      </c>
      <c r="T1279" s="18">
        <f>Ingredients!A1267</f>
        <v>0</v>
      </c>
    </row>
    <row r="1280" spans="19:20">
      <c r="S1280" s="18" t="str">
        <f t="shared" si="80"/>
        <v/>
      </c>
      <c r="T1280" s="18">
        <f>Ingredients!A1268</f>
        <v>0</v>
      </c>
    </row>
    <row r="1281" spans="19:20">
      <c r="S1281" s="18" t="str">
        <f t="shared" si="80"/>
        <v/>
      </c>
      <c r="T1281" s="18">
        <f>Ingredients!A1269</f>
        <v>0</v>
      </c>
    </row>
    <row r="1282" spans="19:20">
      <c r="S1282" s="18" t="str">
        <f t="shared" si="80"/>
        <v/>
      </c>
      <c r="T1282" s="18">
        <f>Ingredients!A1270</f>
        <v>0</v>
      </c>
    </row>
    <row r="1283" spans="19:20">
      <c r="S1283" s="18" t="str">
        <f t="shared" si="80"/>
        <v/>
      </c>
      <c r="T1283" s="18">
        <f>Ingredients!A1271</f>
        <v>0</v>
      </c>
    </row>
    <row r="1284" spans="19:20">
      <c r="S1284" s="18" t="str">
        <f t="shared" si="80"/>
        <v/>
      </c>
      <c r="T1284" s="18">
        <f>Ingredients!A1272</f>
        <v>0</v>
      </c>
    </row>
    <row r="1285" spans="19:20">
      <c r="S1285" s="18" t="str">
        <f t="shared" si="80"/>
        <v/>
      </c>
      <c r="T1285" s="18">
        <f>Ingredients!A1273</f>
        <v>0</v>
      </c>
    </row>
    <row r="1286" spans="19:20">
      <c r="S1286" s="18" t="str">
        <f t="shared" si="80"/>
        <v/>
      </c>
      <c r="T1286" s="18">
        <f>Ingredients!A1274</f>
        <v>0</v>
      </c>
    </row>
    <row r="1287" spans="19:20">
      <c r="S1287" s="18" t="str">
        <f t="shared" si="80"/>
        <v/>
      </c>
      <c r="T1287" s="18">
        <f>Ingredients!A1275</f>
        <v>0</v>
      </c>
    </row>
    <row r="1288" spans="19:20">
      <c r="S1288" s="18" t="str">
        <f t="shared" si="80"/>
        <v/>
      </c>
      <c r="T1288" s="18">
        <f>Ingredients!A1276</f>
        <v>0</v>
      </c>
    </row>
    <row r="1289" spans="19:20">
      <c r="S1289" s="18" t="str">
        <f t="shared" si="80"/>
        <v/>
      </c>
      <c r="T1289" s="18">
        <f>Ingredients!A1277</f>
        <v>0</v>
      </c>
    </row>
    <row r="1290" spans="19:20">
      <c r="S1290" s="18" t="str">
        <f t="shared" si="80"/>
        <v/>
      </c>
      <c r="T1290" s="18">
        <f>Ingredients!A1278</f>
        <v>0</v>
      </c>
    </row>
    <row r="1291" spans="19:20">
      <c r="S1291" s="18" t="str">
        <f t="shared" si="80"/>
        <v/>
      </c>
      <c r="T1291" s="18">
        <f>Ingredients!A1279</f>
        <v>0</v>
      </c>
    </row>
    <row r="1292" spans="19:20">
      <c r="S1292" s="18" t="str">
        <f t="shared" si="80"/>
        <v/>
      </c>
      <c r="T1292" s="18">
        <f>Ingredients!A1280</f>
        <v>0</v>
      </c>
    </row>
    <row r="1293" spans="19:20">
      <c r="S1293" s="18" t="str">
        <f t="shared" si="80"/>
        <v/>
      </c>
      <c r="T1293" s="18">
        <f>Ingredients!A1281</f>
        <v>0</v>
      </c>
    </row>
    <row r="1294" spans="19:20">
      <c r="S1294" s="18" t="str">
        <f t="shared" si="80"/>
        <v/>
      </c>
      <c r="T1294" s="18">
        <f>Ingredients!A1282</f>
        <v>0</v>
      </c>
    </row>
    <row r="1295" spans="19:20">
      <c r="S1295" s="18" t="str">
        <f t="shared" si="80"/>
        <v/>
      </c>
      <c r="T1295" s="18">
        <f>Ingredients!A1283</f>
        <v>0</v>
      </c>
    </row>
    <row r="1296" spans="19:20">
      <c r="S1296" s="18" t="str">
        <f t="shared" si="80"/>
        <v/>
      </c>
      <c r="T1296" s="18">
        <f>Ingredients!A1284</f>
        <v>0</v>
      </c>
    </row>
    <row r="1297" spans="19:20">
      <c r="S1297" s="18" t="str">
        <f t="shared" si="80"/>
        <v/>
      </c>
      <c r="T1297" s="18">
        <f>Ingredients!A1285</f>
        <v>0</v>
      </c>
    </row>
    <row r="1298" spans="19:20">
      <c r="S1298" s="18" t="str">
        <f t="shared" si="80"/>
        <v/>
      </c>
      <c r="T1298" s="18">
        <f>Ingredients!A1286</f>
        <v>0</v>
      </c>
    </row>
    <row r="1299" spans="19:20">
      <c r="S1299" s="18" t="str">
        <f t="shared" si="80"/>
        <v/>
      </c>
      <c r="T1299" s="18">
        <f>Ingredients!A1287</f>
        <v>0</v>
      </c>
    </row>
    <row r="1300" spans="19:20">
      <c r="S1300" s="18" t="str">
        <f t="shared" si="80"/>
        <v/>
      </c>
      <c r="T1300" s="18">
        <f>Ingredients!A1288</f>
        <v>0</v>
      </c>
    </row>
    <row r="1301" spans="19:20">
      <c r="S1301" s="18" t="str">
        <f t="shared" si="80"/>
        <v/>
      </c>
      <c r="T1301" s="18">
        <f>Ingredients!A1289</f>
        <v>0</v>
      </c>
    </row>
    <row r="1302" spans="19:20">
      <c r="S1302" s="18" t="str">
        <f t="shared" si="80"/>
        <v/>
      </c>
      <c r="T1302" s="18">
        <f>Ingredients!A1290</f>
        <v>0</v>
      </c>
    </row>
    <row r="1303" spans="19:20">
      <c r="S1303" s="18" t="str">
        <f t="shared" si="80"/>
        <v/>
      </c>
      <c r="T1303" s="18">
        <f>Ingredients!A1291</f>
        <v>0</v>
      </c>
    </row>
    <row r="1304" spans="19:20">
      <c r="S1304" s="18" t="str">
        <f t="shared" si="80"/>
        <v/>
      </c>
      <c r="T1304" s="18">
        <f>Ingredients!A1292</f>
        <v>0</v>
      </c>
    </row>
    <row r="1305" spans="19:20">
      <c r="S1305" s="18" t="str">
        <f t="shared" si="80"/>
        <v/>
      </c>
      <c r="T1305" s="18">
        <f>Ingredients!A1293</f>
        <v>0</v>
      </c>
    </row>
    <row r="1306" spans="19:20">
      <c r="S1306" s="18" t="str">
        <f t="shared" si="80"/>
        <v/>
      </c>
      <c r="T1306" s="18">
        <f>Ingredients!A1294</f>
        <v>0</v>
      </c>
    </row>
    <row r="1307" spans="19:20">
      <c r="S1307" s="18" t="str">
        <f t="shared" si="80"/>
        <v/>
      </c>
      <c r="T1307" s="18">
        <f>Ingredients!A1295</f>
        <v>0</v>
      </c>
    </row>
    <row r="1308" spans="19:20">
      <c r="S1308" s="18" t="str">
        <f t="shared" si="80"/>
        <v/>
      </c>
      <c r="T1308" s="18">
        <f>Ingredients!A1296</f>
        <v>0</v>
      </c>
    </row>
    <row r="1309" spans="19:20">
      <c r="S1309" s="18" t="str">
        <f t="shared" si="80"/>
        <v/>
      </c>
      <c r="T1309" s="18">
        <f>Ingredients!A1297</f>
        <v>0</v>
      </c>
    </row>
    <row r="1310" spans="19:20">
      <c r="S1310" s="18" t="str">
        <f t="shared" si="80"/>
        <v/>
      </c>
      <c r="T1310" s="18">
        <f>Ingredients!A1298</f>
        <v>0</v>
      </c>
    </row>
    <row r="1311" spans="19:20">
      <c r="S1311" s="18" t="str">
        <f t="shared" si="80"/>
        <v/>
      </c>
      <c r="T1311" s="18">
        <f>Ingredients!A1299</f>
        <v>0</v>
      </c>
    </row>
    <row r="1312" spans="19:20">
      <c r="S1312" s="18" t="str">
        <f t="shared" si="80"/>
        <v/>
      </c>
      <c r="T1312" s="18">
        <f>Ingredients!A1300</f>
        <v>0</v>
      </c>
    </row>
    <row r="1313" spans="19:20">
      <c r="S1313" s="18" t="str">
        <f t="shared" ref="S1313:S1376" si="81">IF(T1313=0,"",T1313)</f>
        <v/>
      </c>
      <c r="T1313" s="18">
        <f>Ingredients!A1301</f>
        <v>0</v>
      </c>
    </row>
    <row r="1314" spans="19:20">
      <c r="S1314" s="18" t="str">
        <f t="shared" si="81"/>
        <v/>
      </c>
      <c r="T1314" s="18">
        <f>Ingredients!A1302</f>
        <v>0</v>
      </c>
    </row>
    <row r="1315" spans="19:20">
      <c r="S1315" s="18" t="str">
        <f t="shared" si="81"/>
        <v/>
      </c>
      <c r="T1315" s="18">
        <f>Ingredients!A1303</f>
        <v>0</v>
      </c>
    </row>
    <row r="1316" spans="19:20">
      <c r="S1316" s="18" t="str">
        <f t="shared" si="81"/>
        <v/>
      </c>
      <c r="T1316" s="18">
        <f>Ingredients!A1304</f>
        <v>0</v>
      </c>
    </row>
    <row r="1317" spans="19:20">
      <c r="S1317" s="18" t="str">
        <f t="shared" si="81"/>
        <v/>
      </c>
      <c r="T1317" s="18">
        <f>Ingredients!A1305</f>
        <v>0</v>
      </c>
    </row>
    <row r="1318" spans="19:20">
      <c r="S1318" s="18" t="str">
        <f t="shared" si="81"/>
        <v/>
      </c>
      <c r="T1318" s="18">
        <f>Ingredients!A1306</f>
        <v>0</v>
      </c>
    </row>
    <row r="1319" spans="19:20">
      <c r="S1319" s="18" t="str">
        <f t="shared" si="81"/>
        <v/>
      </c>
      <c r="T1319" s="18">
        <f>Ingredients!A1307</f>
        <v>0</v>
      </c>
    </row>
    <row r="1320" spans="19:20">
      <c r="S1320" s="18" t="str">
        <f t="shared" si="81"/>
        <v/>
      </c>
      <c r="T1320" s="18">
        <f>Ingredients!A1308</f>
        <v>0</v>
      </c>
    </row>
    <row r="1321" spans="19:20">
      <c r="S1321" s="18" t="str">
        <f t="shared" si="81"/>
        <v/>
      </c>
      <c r="T1321" s="18">
        <f>Ingredients!A1309</f>
        <v>0</v>
      </c>
    </row>
    <row r="1322" spans="19:20">
      <c r="S1322" s="18" t="str">
        <f t="shared" si="81"/>
        <v/>
      </c>
      <c r="T1322" s="18">
        <f>Ingredients!A1310</f>
        <v>0</v>
      </c>
    </row>
    <row r="1323" spans="19:20">
      <c r="S1323" s="18" t="str">
        <f t="shared" si="81"/>
        <v/>
      </c>
      <c r="T1323" s="18">
        <f>Ingredients!A1311</f>
        <v>0</v>
      </c>
    </row>
    <row r="1324" spans="19:20">
      <c r="S1324" s="18" t="str">
        <f t="shared" si="81"/>
        <v/>
      </c>
      <c r="T1324" s="18">
        <f>Ingredients!A1312</f>
        <v>0</v>
      </c>
    </row>
    <row r="1325" spans="19:20">
      <c r="S1325" s="18" t="str">
        <f t="shared" si="81"/>
        <v/>
      </c>
      <c r="T1325" s="18">
        <f>Ingredients!A1313</f>
        <v>0</v>
      </c>
    </row>
    <row r="1326" spans="19:20">
      <c r="S1326" s="18" t="str">
        <f t="shared" si="81"/>
        <v/>
      </c>
      <c r="T1326" s="18">
        <f>Ingredients!A1314</f>
        <v>0</v>
      </c>
    </row>
    <row r="1327" spans="19:20">
      <c r="S1327" s="18" t="str">
        <f t="shared" si="81"/>
        <v/>
      </c>
      <c r="T1327" s="18">
        <f>Ingredients!A1315</f>
        <v>0</v>
      </c>
    </row>
    <row r="1328" spans="19:20">
      <c r="S1328" s="18" t="str">
        <f t="shared" si="81"/>
        <v/>
      </c>
      <c r="T1328" s="18">
        <f>Ingredients!A1316</f>
        <v>0</v>
      </c>
    </row>
    <row r="1329" spans="19:20">
      <c r="S1329" s="18" t="str">
        <f t="shared" si="81"/>
        <v/>
      </c>
      <c r="T1329" s="18">
        <f>Ingredients!A1317</f>
        <v>0</v>
      </c>
    </row>
    <row r="1330" spans="19:20">
      <c r="S1330" s="18" t="str">
        <f t="shared" si="81"/>
        <v/>
      </c>
      <c r="T1330" s="18">
        <f>Ingredients!A1318</f>
        <v>0</v>
      </c>
    </row>
    <row r="1331" spans="19:20">
      <c r="S1331" s="18" t="str">
        <f t="shared" si="81"/>
        <v/>
      </c>
      <c r="T1331" s="18">
        <f>Ingredients!A1319</f>
        <v>0</v>
      </c>
    </row>
    <row r="1332" spans="19:20">
      <c r="S1332" s="18" t="str">
        <f t="shared" si="81"/>
        <v/>
      </c>
      <c r="T1332" s="18">
        <f>Ingredients!A1320</f>
        <v>0</v>
      </c>
    </row>
    <row r="1333" spans="19:20">
      <c r="S1333" s="18" t="str">
        <f t="shared" si="81"/>
        <v/>
      </c>
      <c r="T1333" s="18">
        <f>Ingredients!A1321</f>
        <v>0</v>
      </c>
    </row>
    <row r="1334" spans="19:20">
      <c r="S1334" s="18" t="str">
        <f t="shared" si="81"/>
        <v/>
      </c>
      <c r="T1334" s="18">
        <f>Ingredients!A1322</f>
        <v>0</v>
      </c>
    </row>
    <row r="1335" spans="19:20">
      <c r="S1335" s="18" t="str">
        <f t="shared" si="81"/>
        <v/>
      </c>
      <c r="T1335" s="18">
        <f>Ingredients!A1323</f>
        <v>0</v>
      </c>
    </row>
    <row r="1336" spans="19:20">
      <c r="S1336" s="18" t="str">
        <f t="shared" si="81"/>
        <v/>
      </c>
      <c r="T1336" s="18">
        <f>Ingredients!A1324</f>
        <v>0</v>
      </c>
    </row>
    <row r="1337" spans="19:20">
      <c r="S1337" s="18" t="str">
        <f t="shared" si="81"/>
        <v/>
      </c>
      <c r="T1337" s="18">
        <f>Ingredients!A1325</f>
        <v>0</v>
      </c>
    </row>
    <row r="1338" spans="19:20">
      <c r="S1338" s="18" t="str">
        <f t="shared" si="81"/>
        <v/>
      </c>
      <c r="T1338" s="18">
        <f>Ingredients!A1326</f>
        <v>0</v>
      </c>
    </row>
    <row r="1339" spans="19:20">
      <c r="S1339" s="18" t="str">
        <f t="shared" si="81"/>
        <v/>
      </c>
      <c r="T1339" s="18">
        <f>Ingredients!A1327</f>
        <v>0</v>
      </c>
    </row>
    <row r="1340" spans="19:20">
      <c r="S1340" s="18" t="str">
        <f t="shared" si="81"/>
        <v/>
      </c>
      <c r="T1340" s="18">
        <f>Ingredients!A1328</f>
        <v>0</v>
      </c>
    </row>
    <row r="1341" spans="19:20">
      <c r="S1341" s="18" t="str">
        <f t="shared" si="81"/>
        <v/>
      </c>
      <c r="T1341" s="18">
        <f>Ingredients!A1329</f>
        <v>0</v>
      </c>
    </row>
    <row r="1342" spans="19:20">
      <c r="S1342" s="18" t="str">
        <f t="shared" si="81"/>
        <v/>
      </c>
      <c r="T1342" s="18">
        <f>Ingredients!A1330</f>
        <v>0</v>
      </c>
    </row>
    <row r="1343" spans="19:20">
      <c r="S1343" s="18" t="str">
        <f t="shared" si="81"/>
        <v/>
      </c>
      <c r="T1343" s="18">
        <f>Ingredients!A1331</f>
        <v>0</v>
      </c>
    </row>
    <row r="1344" spans="19:20">
      <c r="S1344" s="18" t="str">
        <f t="shared" si="81"/>
        <v/>
      </c>
      <c r="T1344" s="18">
        <f>Ingredients!A1332</f>
        <v>0</v>
      </c>
    </row>
    <row r="1345" spans="19:20">
      <c r="S1345" s="18" t="str">
        <f t="shared" si="81"/>
        <v/>
      </c>
      <c r="T1345" s="18">
        <f>Ingredients!A1333</f>
        <v>0</v>
      </c>
    </row>
    <row r="1346" spans="19:20">
      <c r="S1346" s="18" t="str">
        <f t="shared" si="81"/>
        <v/>
      </c>
      <c r="T1346" s="18">
        <f>Ingredients!A1334</f>
        <v>0</v>
      </c>
    </row>
    <row r="1347" spans="19:20">
      <c r="S1347" s="18" t="str">
        <f t="shared" si="81"/>
        <v/>
      </c>
      <c r="T1347" s="18">
        <f>Ingredients!A1335</f>
        <v>0</v>
      </c>
    </row>
    <row r="1348" spans="19:20">
      <c r="S1348" s="18" t="str">
        <f t="shared" si="81"/>
        <v/>
      </c>
      <c r="T1348" s="18">
        <f>Ingredients!A1336</f>
        <v>0</v>
      </c>
    </row>
    <row r="1349" spans="19:20">
      <c r="S1349" s="18" t="str">
        <f t="shared" si="81"/>
        <v/>
      </c>
      <c r="T1349" s="18">
        <f>Ingredients!A1337</f>
        <v>0</v>
      </c>
    </row>
    <row r="1350" spans="19:20">
      <c r="S1350" s="18" t="str">
        <f t="shared" si="81"/>
        <v/>
      </c>
      <c r="T1350" s="18">
        <f>Ingredients!A1338</f>
        <v>0</v>
      </c>
    </row>
    <row r="1351" spans="19:20">
      <c r="S1351" s="18" t="str">
        <f t="shared" si="81"/>
        <v/>
      </c>
      <c r="T1351" s="18">
        <f>Ingredients!A1339</f>
        <v>0</v>
      </c>
    </row>
    <row r="1352" spans="19:20">
      <c r="S1352" s="18" t="str">
        <f t="shared" si="81"/>
        <v/>
      </c>
      <c r="T1352" s="18">
        <f>Ingredients!A1340</f>
        <v>0</v>
      </c>
    </row>
    <row r="1353" spans="19:20">
      <c r="S1353" s="18" t="str">
        <f t="shared" si="81"/>
        <v/>
      </c>
      <c r="T1353" s="18">
        <f>Ingredients!A1341</f>
        <v>0</v>
      </c>
    </row>
    <row r="1354" spans="19:20">
      <c r="S1354" s="18" t="str">
        <f t="shared" si="81"/>
        <v/>
      </c>
      <c r="T1354" s="18">
        <f>Ingredients!A1342</f>
        <v>0</v>
      </c>
    </row>
    <row r="1355" spans="19:20">
      <c r="S1355" s="18" t="str">
        <f t="shared" si="81"/>
        <v/>
      </c>
      <c r="T1355" s="18">
        <f>Ingredients!A1343</f>
        <v>0</v>
      </c>
    </row>
    <row r="1356" spans="19:20">
      <c r="S1356" s="18" t="str">
        <f t="shared" si="81"/>
        <v/>
      </c>
      <c r="T1356" s="18">
        <f>Ingredients!A1344</f>
        <v>0</v>
      </c>
    </row>
    <row r="1357" spans="19:20">
      <c r="S1357" s="18" t="str">
        <f t="shared" si="81"/>
        <v/>
      </c>
      <c r="T1357" s="18">
        <f>Ingredients!A1345</f>
        <v>0</v>
      </c>
    </row>
    <row r="1358" spans="19:20">
      <c r="S1358" s="18" t="str">
        <f t="shared" si="81"/>
        <v/>
      </c>
      <c r="T1358" s="18">
        <f>Ingredients!A1346</f>
        <v>0</v>
      </c>
    </row>
    <row r="1359" spans="19:20">
      <c r="S1359" s="18" t="str">
        <f t="shared" si="81"/>
        <v/>
      </c>
      <c r="T1359" s="18">
        <f>Ingredients!A1347</f>
        <v>0</v>
      </c>
    </row>
    <row r="1360" spans="19:20">
      <c r="S1360" s="18" t="str">
        <f t="shared" si="81"/>
        <v/>
      </c>
      <c r="T1360" s="18">
        <f>Ingredients!A1348</f>
        <v>0</v>
      </c>
    </row>
    <row r="1361" spans="19:20">
      <c r="S1361" s="18" t="str">
        <f t="shared" si="81"/>
        <v/>
      </c>
      <c r="T1361" s="18">
        <f>Ingredients!A1349</f>
        <v>0</v>
      </c>
    </row>
    <row r="1362" spans="19:20">
      <c r="S1362" s="18" t="str">
        <f t="shared" si="81"/>
        <v/>
      </c>
      <c r="T1362" s="18">
        <f>Ingredients!A1350</f>
        <v>0</v>
      </c>
    </row>
    <row r="1363" spans="19:20">
      <c r="S1363" s="18" t="str">
        <f t="shared" si="81"/>
        <v/>
      </c>
      <c r="T1363" s="18">
        <f>Ingredients!A1351</f>
        <v>0</v>
      </c>
    </row>
    <row r="1364" spans="19:20">
      <c r="S1364" s="18" t="str">
        <f t="shared" si="81"/>
        <v/>
      </c>
      <c r="T1364" s="18">
        <f>Ingredients!A1352</f>
        <v>0</v>
      </c>
    </row>
    <row r="1365" spans="19:20">
      <c r="S1365" s="18" t="str">
        <f t="shared" si="81"/>
        <v/>
      </c>
      <c r="T1365" s="18">
        <f>Ingredients!A1353</f>
        <v>0</v>
      </c>
    </row>
    <row r="1366" spans="19:20">
      <c r="S1366" s="18" t="str">
        <f t="shared" si="81"/>
        <v/>
      </c>
      <c r="T1366" s="18">
        <f>Ingredients!A1354</f>
        <v>0</v>
      </c>
    </row>
    <row r="1367" spans="19:20">
      <c r="S1367" s="18" t="str">
        <f t="shared" si="81"/>
        <v/>
      </c>
      <c r="T1367" s="18">
        <f>Ingredients!A1355</f>
        <v>0</v>
      </c>
    </row>
    <row r="1368" spans="19:20">
      <c r="S1368" s="18" t="str">
        <f t="shared" si="81"/>
        <v/>
      </c>
      <c r="T1368" s="18">
        <f>Ingredients!A1356</f>
        <v>0</v>
      </c>
    </row>
    <row r="1369" spans="19:20">
      <c r="S1369" s="18" t="str">
        <f t="shared" si="81"/>
        <v/>
      </c>
      <c r="T1369" s="18">
        <f>Ingredients!A1357</f>
        <v>0</v>
      </c>
    </row>
    <row r="1370" spans="19:20">
      <c r="S1370" s="18" t="str">
        <f t="shared" si="81"/>
        <v/>
      </c>
      <c r="T1370" s="18">
        <f>Ingredients!A1358</f>
        <v>0</v>
      </c>
    </row>
    <row r="1371" spans="19:20">
      <c r="S1371" s="18" t="str">
        <f t="shared" si="81"/>
        <v/>
      </c>
      <c r="T1371" s="18">
        <f>Ingredients!A1359</f>
        <v>0</v>
      </c>
    </row>
    <row r="1372" spans="19:20">
      <c r="S1372" s="18" t="str">
        <f t="shared" si="81"/>
        <v/>
      </c>
      <c r="T1372" s="18">
        <f>Ingredients!A1360</f>
        <v>0</v>
      </c>
    </row>
    <row r="1373" spans="19:20">
      <c r="S1373" s="18" t="str">
        <f t="shared" si="81"/>
        <v/>
      </c>
      <c r="T1373" s="18">
        <f>Ingredients!A1361</f>
        <v>0</v>
      </c>
    </row>
    <row r="1374" spans="19:20">
      <c r="S1374" s="18" t="str">
        <f t="shared" si="81"/>
        <v/>
      </c>
      <c r="T1374" s="18">
        <f>Ingredients!A1362</f>
        <v>0</v>
      </c>
    </row>
    <row r="1375" spans="19:20">
      <c r="S1375" s="18" t="str">
        <f t="shared" si="81"/>
        <v/>
      </c>
      <c r="T1375" s="18">
        <f>Ingredients!A1363</f>
        <v>0</v>
      </c>
    </row>
    <row r="1376" spans="19:20">
      <c r="S1376" s="18" t="str">
        <f t="shared" si="81"/>
        <v/>
      </c>
      <c r="T1376" s="18">
        <f>Ingredients!A1364</f>
        <v>0</v>
      </c>
    </row>
    <row r="1377" spans="19:20">
      <c r="S1377" s="18" t="str">
        <f t="shared" ref="S1377:S1440" si="82">IF(T1377=0,"",T1377)</f>
        <v/>
      </c>
      <c r="T1377" s="18">
        <f>Ingredients!A1365</f>
        <v>0</v>
      </c>
    </row>
    <row r="1378" spans="19:20">
      <c r="S1378" s="18" t="str">
        <f t="shared" si="82"/>
        <v/>
      </c>
      <c r="T1378" s="18">
        <f>Ingredients!A1366</f>
        <v>0</v>
      </c>
    </row>
    <row r="1379" spans="19:20">
      <c r="S1379" s="18" t="str">
        <f t="shared" si="82"/>
        <v/>
      </c>
      <c r="T1379" s="18">
        <f>Ingredients!A1367</f>
        <v>0</v>
      </c>
    </row>
    <row r="1380" spans="19:20">
      <c r="S1380" s="18" t="str">
        <f t="shared" si="82"/>
        <v/>
      </c>
      <c r="T1380" s="18">
        <f>Ingredients!A1368</f>
        <v>0</v>
      </c>
    </row>
    <row r="1381" spans="19:20">
      <c r="S1381" s="18" t="str">
        <f t="shared" si="82"/>
        <v/>
      </c>
      <c r="T1381" s="18">
        <f>Ingredients!A1369</f>
        <v>0</v>
      </c>
    </row>
    <row r="1382" spans="19:20">
      <c r="S1382" s="18" t="str">
        <f t="shared" si="82"/>
        <v/>
      </c>
      <c r="T1382" s="18">
        <f>Ingredients!A1370</f>
        <v>0</v>
      </c>
    </row>
    <row r="1383" spans="19:20">
      <c r="S1383" s="18" t="str">
        <f t="shared" si="82"/>
        <v/>
      </c>
      <c r="T1383" s="18">
        <f>Ingredients!A1371</f>
        <v>0</v>
      </c>
    </row>
    <row r="1384" spans="19:20">
      <c r="S1384" s="18" t="str">
        <f t="shared" si="82"/>
        <v/>
      </c>
      <c r="T1384" s="18">
        <f>Ingredients!A1372</f>
        <v>0</v>
      </c>
    </row>
    <row r="1385" spans="19:20">
      <c r="S1385" s="18" t="str">
        <f t="shared" si="82"/>
        <v/>
      </c>
      <c r="T1385" s="18">
        <f>Ingredients!A1373</f>
        <v>0</v>
      </c>
    </row>
    <row r="1386" spans="19:20">
      <c r="S1386" s="18" t="str">
        <f t="shared" si="82"/>
        <v/>
      </c>
      <c r="T1386" s="18">
        <f>Ingredients!A1374</f>
        <v>0</v>
      </c>
    </row>
    <row r="1387" spans="19:20">
      <c r="S1387" s="18" t="str">
        <f t="shared" si="82"/>
        <v/>
      </c>
      <c r="T1387" s="18">
        <f>Ingredients!A1375</f>
        <v>0</v>
      </c>
    </row>
    <row r="1388" spans="19:20">
      <c r="S1388" s="18" t="str">
        <f t="shared" si="82"/>
        <v/>
      </c>
      <c r="T1388" s="18">
        <f>Ingredients!A1376</f>
        <v>0</v>
      </c>
    </row>
    <row r="1389" spans="19:20">
      <c r="S1389" s="18" t="str">
        <f t="shared" si="82"/>
        <v/>
      </c>
      <c r="T1389" s="18">
        <f>Ingredients!A1377</f>
        <v>0</v>
      </c>
    </row>
    <row r="1390" spans="19:20">
      <c r="S1390" s="18" t="str">
        <f t="shared" si="82"/>
        <v/>
      </c>
      <c r="T1390" s="18">
        <f>Ingredients!A1378</f>
        <v>0</v>
      </c>
    </row>
    <row r="1391" spans="19:20">
      <c r="S1391" s="18" t="str">
        <f t="shared" si="82"/>
        <v/>
      </c>
      <c r="T1391" s="18">
        <f>Ingredients!A1379</f>
        <v>0</v>
      </c>
    </row>
    <row r="1392" spans="19:20">
      <c r="S1392" s="18" t="str">
        <f t="shared" si="82"/>
        <v/>
      </c>
      <c r="T1392" s="18">
        <f>Ingredients!A1380</f>
        <v>0</v>
      </c>
    </row>
    <row r="1393" spans="19:20">
      <c r="S1393" s="18" t="str">
        <f t="shared" si="82"/>
        <v/>
      </c>
      <c r="T1393" s="18">
        <f>Ingredients!A1381</f>
        <v>0</v>
      </c>
    </row>
    <row r="1394" spans="19:20">
      <c r="S1394" s="18" t="str">
        <f t="shared" si="82"/>
        <v/>
      </c>
      <c r="T1394" s="18">
        <f>Ingredients!A1382</f>
        <v>0</v>
      </c>
    </row>
    <row r="1395" spans="19:20">
      <c r="S1395" s="18" t="str">
        <f t="shared" si="82"/>
        <v/>
      </c>
      <c r="T1395" s="18">
        <f>Ingredients!A1383</f>
        <v>0</v>
      </c>
    </row>
    <row r="1396" spans="19:20">
      <c r="S1396" s="18" t="str">
        <f t="shared" si="82"/>
        <v/>
      </c>
      <c r="T1396" s="18">
        <f>Ingredients!A1384</f>
        <v>0</v>
      </c>
    </row>
    <row r="1397" spans="19:20">
      <c r="S1397" s="18" t="str">
        <f t="shared" si="82"/>
        <v/>
      </c>
      <c r="T1397" s="18">
        <f>Ingredients!A1385</f>
        <v>0</v>
      </c>
    </row>
    <row r="1398" spans="19:20">
      <c r="S1398" s="18" t="str">
        <f t="shared" si="82"/>
        <v/>
      </c>
      <c r="T1398" s="18">
        <f>Ingredients!A1386</f>
        <v>0</v>
      </c>
    </row>
    <row r="1399" spans="19:20">
      <c r="S1399" s="18" t="str">
        <f t="shared" si="82"/>
        <v/>
      </c>
      <c r="T1399" s="18">
        <f>Ingredients!A1387</f>
        <v>0</v>
      </c>
    </row>
    <row r="1400" spans="19:20">
      <c r="S1400" s="18" t="str">
        <f t="shared" si="82"/>
        <v/>
      </c>
      <c r="T1400" s="18">
        <f>Ingredients!A1388</f>
        <v>0</v>
      </c>
    </row>
    <row r="1401" spans="19:20">
      <c r="S1401" s="18" t="str">
        <f t="shared" si="82"/>
        <v/>
      </c>
      <c r="T1401" s="18">
        <f>Ingredients!A1389</f>
        <v>0</v>
      </c>
    </row>
    <row r="1402" spans="19:20">
      <c r="S1402" s="18" t="str">
        <f t="shared" si="82"/>
        <v/>
      </c>
      <c r="T1402" s="18">
        <f>Ingredients!A1390</f>
        <v>0</v>
      </c>
    </row>
    <row r="1403" spans="19:20">
      <c r="S1403" s="18" t="str">
        <f t="shared" si="82"/>
        <v/>
      </c>
      <c r="T1403" s="18">
        <f>Ingredients!A1391</f>
        <v>0</v>
      </c>
    </row>
    <row r="1404" spans="19:20">
      <c r="S1404" s="18" t="str">
        <f t="shared" si="82"/>
        <v/>
      </c>
      <c r="T1404" s="18">
        <f>Ingredients!A1392</f>
        <v>0</v>
      </c>
    </row>
    <row r="1405" spans="19:20">
      <c r="S1405" s="18" t="str">
        <f t="shared" si="82"/>
        <v/>
      </c>
      <c r="T1405" s="18">
        <f>Ingredients!A1393</f>
        <v>0</v>
      </c>
    </row>
    <row r="1406" spans="19:20">
      <c r="S1406" s="18" t="str">
        <f t="shared" si="82"/>
        <v/>
      </c>
      <c r="T1406" s="18">
        <f>Ingredients!A1394</f>
        <v>0</v>
      </c>
    </row>
    <row r="1407" spans="19:20">
      <c r="S1407" s="18" t="str">
        <f t="shared" si="82"/>
        <v/>
      </c>
      <c r="T1407" s="18">
        <f>Ingredients!A1395</f>
        <v>0</v>
      </c>
    </row>
    <row r="1408" spans="19:20">
      <c r="S1408" s="18" t="str">
        <f t="shared" si="82"/>
        <v/>
      </c>
      <c r="T1408" s="18">
        <f>Ingredients!A1396</f>
        <v>0</v>
      </c>
    </row>
    <row r="1409" spans="19:20">
      <c r="S1409" s="18" t="str">
        <f t="shared" si="82"/>
        <v/>
      </c>
      <c r="T1409" s="18">
        <f>Ingredients!A1397</f>
        <v>0</v>
      </c>
    </row>
    <row r="1410" spans="19:20">
      <c r="S1410" s="18" t="str">
        <f t="shared" si="82"/>
        <v/>
      </c>
      <c r="T1410" s="18">
        <f>Ingredients!A1398</f>
        <v>0</v>
      </c>
    </row>
    <row r="1411" spans="19:20">
      <c r="S1411" s="18" t="str">
        <f t="shared" si="82"/>
        <v/>
      </c>
      <c r="T1411" s="18">
        <f>Ingredients!A1399</f>
        <v>0</v>
      </c>
    </row>
    <row r="1412" spans="19:20">
      <c r="S1412" s="18" t="str">
        <f t="shared" si="82"/>
        <v/>
      </c>
      <c r="T1412" s="18">
        <f>Ingredients!A1400</f>
        <v>0</v>
      </c>
    </row>
    <row r="1413" spans="19:20">
      <c r="S1413" s="18" t="str">
        <f t="shared" si="82"/>
        <v/>
      </c>
      <c r="T1413" s="18">
        <f>Ingredients!A1401</f>
        <v>0</v>
      </c>
    </row>
    <row r="1414" spans="19:20">
      <c r="S1414" s="18" t="str">
        <f t="shared" si="82"/>
        <v/>
      </c>
      <c r="T1414" s="18">
        <f>Ingredients!A1402</f>
        <v>0</v>
      </c>
    </row>
    <row r="1415" spans="19:20">
      <c r="S1415" s="18" t="str">
        <f t="shared" si="82"/>
        <v/>
      </c>
      <c r="T1415" s="18">
        <f>Ingredients!A1403</f>
        <v>0</v>
      </c>
    </row>
    <row r="1416" spans="19:20">
      <c r="S1416" s="18" t="str">
        <f t="shared" si="82"/>
        <v/>
      </c>
      <c r="T1416" s="18">
        <f>Ingredients!A1404</f>
        <v>0</v>
      </c>
    </row>
    <row r="1417" spans="19:20">
      <c r="S1417" s="18" t="str">
        <f t="shared" si="82"/>
        <v/>
      </c>
      <c r="T1417" s="18">
        <f>Ingredients!A1405</f>
        <v>0</v>
      </c>
    </row>
    <row r="1418" spans="19:20">
      <c r="S1418" s="18" t="str">
        <f t="shared" si="82"/>
        <v/>
      </c>
      <c r="T1418" s="18">
        <f>Ingredients!A1406</f>
        <v>0</v>
      </c>
    </row>
    <row r="1419" spans="19:20">
      <c r="S1419" s="18" t="str">
        <f t="shared" si="82"/>
        <v/>
      </c>
      <c r="T1419" s="18">
        <f>Ingredients!A1407</f>
        <v>0</v>
      </c>
    </row>
    <row r="1420" spans="19:20">
      <c r="S1420" s="18" t="str">
        <f t="shared" si="82"/>
        <v/>
      </c>
      <c r="T1420" s="18">
        <f>Ingredients!A1408</f>
        <v>0</v>
      </c>
    </row>
    <row r="1421" spans="19:20">
      <c r="S1421" s="18" t="str">
        <f t="shared" si="82"/>
        <v/>
      </c>
      <c r="T1421" s="18">
        <f>Ingredients!A1409</f>
        <v>0</v>
      </c>
    </row>
    <row r="1422" spans="19:20">
      <c r="S1422" s="18" t="str">
        <f t="shared" si="82"/>
        <v/>
      </c>
      <c r="T1422" s="18">
        <f>Ingredients!A1410</f>
        <v>0</v>
      </c>
    </row>
    <row r="1423" spans="19:20">
      <c r="S1423" s="18" t="str">
        <f t="shared" si="82"/>
        <v/>
      </c>
      <c r="T1423" s="18">
        <f>Ingredients!A1411</f>
        <v>0</v>
      </c>
    </row>
    <row r="1424" spans="19:20">
      <c r="S1424" s="18" t="str">
        <f t="shared" si="82"/>
        <v/>
      </c>
      <c r="T1424" s="18">
        <f>Ingredients!A1412</f>
        <v>0</v>
      </c>
    </row>
    <row r="1425" spans="19:20">
      <c r="S1425" s="18" t="str">
        <f t="shared" si="82"/>
        <v/>
      </c>
      <c r="T1425" s="18">
        <f>Ingredients!A1413</f>
        <v>0</v>
      </c>
    </row>
    <row r="1426" spans="19:20">
      <c r="S1426" s="18" t="str">
        <f t="shared" si="82"/>
        <v/>
      </c>
      <c r="T1426" s="18">
        <f>Ingredients!A1414</f>
        <v>0</v>
      </c>
    </row>
    <row r="1427" spans="19:20">
      <c r="S1427" s="18" t="str">
        <f t="shared" si="82"/>
        <v/>
      </c>
      <c r="T1427" s="18">
        <f>Ingredients!A1415</f>
        <v>0</v>
      </c>
    </row>
    <row r="1428" spans="19:20">
      <c r="S1428" s="18" t="str">
        <f t="shared" si="82"/>
        <v/>
      </c>
      <c r="T1428" s="18">
        <f>Ingredients!A1416</f>
        <v>0</v>
      </c>
    </row>
    <row r="1429" spans="19:20">
      <c r="S1429" s="18" t="str">
        <f t="shared" si="82"/>
        <v/>
      </c>
      <c r="T1429" s="18">
        <f>Ingredients!A1417</f>
        <v>0</v>
      </c>
    </row>
    <row r="1430" spans="19:20">
      <c r="S1430" s="18" t="str">
        <f t="shared" si="82"/>
        <v/>
      </c>
      <c r="T1430" s="18">
        <f>Ingredients!A1418</f>
        <v>0</v>
      </c>
    </row>
    <row r="1431" spans="19:20">
      <c r="S1431" s="18" t="str">
        <f t="shared" si="82"/>
        <v/>
      </c>
      <c r="T1431" s="18">
        <f>Ingredients!A1419</f>
        <v>0</v>
      </c>
    </row>
    <row r="1432" spans="19:20">
      <c r="S1432" s="18" t="str">
        <f t="shared" si="82"/>
        <v/>
      </c>
      <c r="T1432" s="18">
        <f>Ingredients!A1420</f>
        <v>0</v>
      </c>
    </row>
    <row r="1433" spans="19:20">
      <c r="S1433" s="18" t="str">
        <f t="shared" si="82"/>
        <v/>
      </c>
      <c r="T1433" s="18">
        <f>Ingredients!A1421</f>
        <v>0</v>
      </c>
    </row>
    <row r="1434" spans="19:20">
      <c r="S1434" s="18" t="str">
        <f t="shared" si="82"/>
        <v/>
      </c>
      <c r="T1434" s="18">
        <f>Ingredients!A1422</f>
        <v>0</v>
      </c>
    </row>
    <row r="1435" spans="19:20">
      <c r="S1435" s="18" t="str">
        <f t="shared" si="82"/>
        <v/>
      </c>
      <c r="T1435" s="18">
        <f>Ingredients!A1423</f>
        <v>0</v>
      </c>
    </row>
    <row r="1436" spans="19:20">
      <c r="S1436" s="18" t="str">
        <f t="shared" si="82"/>
        <v/>
      </c>
      <c r="T1436" s="18">
        <f>Ingredients!A1424</f>
        <v>0</v>
      </c>
    </row>
    <row r="1437" spans="19:20">
      <c r="S1437" s="18" t="str">
        <f t="shared" si="82"/>
        <v/>
      </c>
      <c r="T1437" s="18">
        <f>Ingredients!A1425</f>
        <v>0</v>
      </c>
    </row>
    <row r="1438" spans="19:20">
      <c r="S1438" s="18" t="str">
        <f t="shared" si="82"/>
        <v/>
      </c>
      <c r="T1438" s="18">
        <f>Ingredients!A1426</f>
        <v>0</v>
      </c>
    </row>
    <row r="1439" spans="19:20">
      <c r="S1439" s="18" t="str">
        <f t="shared" si="82"/>
        <v/>
      </c>
      <c r="T1439" s="18">
        <f>Ingredients!A1427</f>
        <v>0</v>
      </c>
    </row>
    <row r="1440" spans="19:20">
      <c r="S1440" s="18" t="str">
        <f t="shared" si="82"/>
        <v/>
      </c>
      <c r="T1440" s="18">
        <f>Ingredients!A1428</f>
        <v>0</v>
      </c>
    </row>
    <row r="1441" spans="19:20">
      <c r="S1441" s="18" t="str">
        <f t="shared" ref="S1441:S1504" si="83">IF(T1441=0,"",T1441)</f>
        <v/>
      </c>
      <c r="T1441" s="18">
        <f>Ingredients!A1429</f>
        <v>0</v>
      </c>
    </row>
    <row r="1442" spans="19:20">
      <c r="S1442" s="18" t="str">
        <f t="shared" si="83"/>
        <v/>
      </c>
      <c r="T1442" s="18">
        <f>Ingredients!A1430</f>
        <v>0</v>
      </c>
    </row>
    <row r="1443" spans="19:20">
      <c r="S1443" s="18" t="str">
        <f t="shared" si="83"/>
        <v/>
      </c>
      <c r="T1443" s="18">
        <f>Ingredients!A1431</f>
        <v>0</v>
      </c>
    </row>
    <row r="1444" spans="19:20">
      <c r="S1444" s="18" t="str">
        <f t="shared" si="83"/>
        <v/>
      </c>
      <c r="T1444" s="18">
        <f>Ingredients!A1432</f>
        <v>0</v>
      </c>
    </row>
    <row r="1445" spans="19:20">
      <c r="S1445" s="18" t="str">
        <f t="shared" si="83"/>
        <v/>
      </c>
      <c r="T1445" s="18">
        <f>Ingredients!A1433</f>
        <v>0</v>
      </c>
    </row>
    <row r="1446" spans="19:20">
      <c r="S1446" s="18" t="str">
        <f t="shared" si="83"/>
        <v/>
      </c>
      <c r="T1446" s="18">
        <f>Ingredients!A1434</f>
        <v>0</v>
      </c>
    </row>
    <row r="1447" spans="19:20">
      <c r="S1447" s="18" t="str">
        <f t="shared" si="83"/>
        <v/>
      </c>
      <c r="T1447" s="18">
        <f>Ingredients!A1435</f>
        <v>0</v>
      </c>
    </row>
    <row r="1448" spans="19:20">
      <c r="S1448" s="18" t="str">
        <f t="shared" si="83"/>
        <v/>
      </c>
      <c r="T1448" s="18">
        <f>Ingredients!A1436</f>
        <v>0</v>
      </c>
    </row>
    <row r="1449" spans="19:20">
      <c r="S1449" s="18" t="str">
        <f t="shared" si="83"/>
        <v/>
      </c>
      <c r="T1449" s="18">
        <f>Ingredients!A1437</f>
        <v>0</v>
      </c>
    </row>
    <row r="1450" spans="19:20">
      <c r="S1450" s="18" t="str">
        <f t="shared" si="83"/>
        <v/>
      </c>
      <c r="T1450" s="18">
        <f>Ingredients!A1438</f>
        <v>0</v>
      </c>
    </row>
    <row r="1451" spans="19:20">
      <c r="S1451" s="18" t="str">
        <f t="shared" si="83"/>
        <v/>
      </c>
      <c r="T1451" s="18">
        <f>Ingredients!A1439</f>
        <v>0</v>
      </c>
    </row>
    <row r="1452" spans="19:20">
      <c r="S1452" s="18" t="str">
        <f t="shared" si="83"/>
        <v/>
      </c>
      <c r="T1452" s="18">
        <f>Ingredients!A1440</f>
        <v>0</v>
      </c>
    </row>
    <row r="1453" spans="19:20">
      <c r="S1453" s="18" t="str">
        <f t="shared" si="83"/>
        <v/>
      </c>
      <c r="T1453" s="18">
        <f>Ingredients!A1441</f>
        <v>0</v>
      </c>
    </row>
    <row r="1454" spans="19:20">
      <c r="S1454" s="18" t="str">
        <f t="shared" si="83"/>
        <v/>
      </c>
      <c r="T1454" s="18">
        <f>Ingredients!A1442</f>
        <v>0</v>
      </c>
    </row>
    <row r="1455" spans="19:20">
      <c r="S1455" s="18" t="str">
        <f t="shared" si="83"/>
        <v/>
      </c>
      <c r="T1455" s="18">
        <f>Ingredients!A1443</f>
        <v>0</v>
      </c>
    </row>
    <row r="1456" spans="19:20">
      <c r="S1456" s="18" t="str">
        <f t="shared" si="83"/>
        <v/>
      </c>
      <c r="T1456" s="18">
        <f>Ingredients!A1444</f>
        <v>0</v>
      </c>
    </row>
    <row r="1457" spans="19:20">
      <c r="S1457" s="18" t="str">
        <f t="shared" si="83"/>
        <v/>
      </c>
      <c r="T1457" s="18">
        <f>Ingredients!A1445</f>
        <v>0</v>
      </c>
    </row>
    <row r="1458" spans="19:20">
      <c r="S1458" s="18" t="str">
        <f t="shared" si="83"/>
        <v/>
      </c>
      <c r="T1458" s="18">
        <f>Ingredients!A1446</f>
        <v>0</v>
      </c>
    </row>
    <row r="1459" spans="19:20">
      <c r="S1459" s="18" t="str">
        <f t="shared" si="83"/>
        <v/>
      </c>
      <c r="T1459" s="18">
        <f>Ingredients!A1447</f>
        <v>0</v>
      </c>
    </row>
    <row r="1460" spans="19:20">
      <c r="S1460" s="18" t="str">
        <f t="shared" si="83"/>
        <v/>
      </c>
      <c r="T1460" s="18">
        <f>Ingredients!A1448</f>
        <v>0</v>
      </c>
    </row>
    <row r="1461" spans="19:20">
      <c r="S1461" s="18" t="str">
        <f t="shared" si="83"/>
        <v/>
      </c>
      <c r="T1461" s="18">
        <f>Ingredients!A1449</f>
        <v>0</v>
      </c>
    </row>
    <row r="1462" spans="19:20">
      <c r="S1462" s="18" t="str">
        <f t="shared" si="83"/>
        <v/>
      </c>
      <c r="T1462" s="18">
        <f>Ingredients!A1450</f>
        <v>0</v>
      </c>
    </row>
    <row r="1463" spans="19:20">
      <c r="S1463" s="18" t="str">
        <f t="shared" si="83"/>
        <v/>
      </c>
      <c r="T1463" s="18">
        <f>Ingredients!A1451</f>
        <v>0</v>
      </c>
    </row>
    <row r="1464" spans="19:20">
      <c r="S1464" s="18" t="str">
        <f t="shared" si="83"/>
        <v/>
      </c>
      <c r="T1464" s="18">
        <f>Ingredients!A1452</f>
        <v>0</v>
      </c>
    </row>
    <row r="1465" spans="19:20">
      <c r="S1465" s="18" t="str">
        <f t="shared" si="83"/>
        <v/>
      </c>
      <c r="T1465" s="18">
        <f>Ingredients!A1453</f>
        <v>0</v>
      </c>
    </row>
    <row r="1466" spans="19:20">
      <c r="S1466" s="18" t="str">
        <f t="shared" si="83"/>
        <v/>
      </c>
      <c r="T1466" s="18">
        <f>Ingredients!A1454</f>
        <v>0</v>
      </c>
    </row>
    <row r="1467" spans="19:20">
      <c r="S1467" s="18" t="str">
        <f t="shared" si="83"/>
        <v/>
      </c>
      <c r="T1467" s="18">
        <f>Ingredients!A1455</f>
        <v>0</v>
      </c>
    </row>
    <row r="1468" spans="19:20">
      <c r="S1468" s="18" t="str">
        <f t="shared" si="83"/>
        <v/>
      </c>
      <c r="T1468" s="18">
        <f>Ingredients!A1456</f>
        <v>0</v>
      </c>
    </row>
    <row r="1469" spans="19:20">
      <c r="S1469" s="18" t="str">
        <f t="shared" si="83"/>
        <v/>
      </c>
      <c r="T1469" s="18">
        <f>Ingredients!A1457</f>
        <v>0</v>
      </c>
    </row>
    <row r="1470" spans="19:20">
      <c r="S1470" s="18" t="str">
        <f t="shared" si="83"/>
        <v/>
      </c>
      <c r="T1470" s="18">
        <f>Ingredients!A1458</f>
        <v>0</v>
      </c>
    </row>
    <row r="1471" spans="19:20">
      <c r="S1471" s="18" t="str">
        <f t="shared" si="83"/>
        <v/>
      </c>
      <c r="T1471" s="18">
        <f>Ingredients!A1459</f>
        <v>0</v>
      </c>
    </row>
    <row r="1472" spans="19:20">
      <c r="S1472" s="18" t="str">
        <f t="shared" si="83"/>
        <v/>
      </c>
      <c r="T1472" s="18">
        <f>Ingredients!A1460</f>
        <v>0</v>
      </c>
    </row>
    <row r="1473" spans="19:20">
      <c r="S1473" s="18" t="str">
        <f t="shared" si="83"/>
        <v/>
      </c>
      <c r="T1473" s="18">
        <f>Ingredients!A1461</f>
        <v>0</v>
      </c>
    </row>
    <row r="1474" spans="19:20">
      <c r="S1474" s="18" t="str">
        <f t="shared" si="83"/>
        <v/>
      </c>
      <c r="T1474" s="18">
        <f>Ingredients!A1462</f>
        <v>0</v>
      </c>
    </row>
    <row r="1475" spans="19:20">
      <c r="S1475" s="18" t="str">
        <f t="shared" si="83"/>
        <v/>
      </c>
      <c r="T1475" s="18">
        <f>Ingredients!A1463</f>
        <v>0</v>
      </c>
    </row>
    <row r="1476" spans="19:20">
      <c r="S1476" s="18" t="str">
        <f t="shared" si="83"/>
        <v/>
      </c>
      <c r="T1476" s="18">
        <f>Ingredients!A1464</f>
        <v>0</v>
      </c>
    </row>
    <row r="1477" spans="19:20">
      <c r="S1477" s="18" t="str">
        <f t="shared" si="83"/>
        <v/>
      </c>
      <c r="T1477" s="18">
        <f>Ingredients!A1465</f>
        <v>0</v>
      </c>
    </row>
    <row r="1478" spans="19:20">
      <c r="S1478" s="18" t="str">
        <f t="shared" si="83"/>
        <v/>
      </c>
      <c r="T1478" s="18">
        <f>Ingredients!A1466</f>
        <v>0</v>
      </c>
    </row>
    <row r="1479" spans="19:20">
      <c r="S1479" s="18" t="str">
        <f t="shared" si="83"/>
        <v/>
      </c>
      <c r="T1479" s="18">
        <f>Ingredients!A1467</f>
        <v>0</v>
      </c>
    </row>
    <row r="1480" spans="19:20">
      <c r="S1480" s="18" t="str">
        <f t="shared" si="83"/>
        <v/>
      </c>
      <c r="T1480" s="18">
        <f>Ingredients!A1468</f>
        <v>0</v>
      </c>
    </row>
    <row r="1481" spans="19:20">
      <c r="S1481" s="18" t="str">
        <f t="shared" si="83"/>
        <v/>
      </c>
      <c r="T1481" s="18">
        <f>Ingredients!A1469</f>
        <v>0</v>
      </c>
    </row>
    <row r="1482" spans="19:20">
      <c r="S1482" s="18" t="str">
        <f t="shared" si="83"/>
        <v/>
      </c>
      <c r="T1482" s="18">
        <f>Ingredients!A1470</f>
        <v>0</v>
      </c>
    </row>
    <row r="1483" spans="19:20">
      <c r="S1483" s="18" t="str">
        <f t="shared" si="83"/>
        <v/>
      </c>
      <c r="T1483" s="18">
        <f>Ingredients!A1471</f>
        <v>0</v>
      </c>
    </row>
    <row r="1484" spans="19:20">
      <c r="S1484" s="18" t="str">
        <f t="shared" si="83"/>
        <v/>
      </c>
      <c r="T1484" s="18">
        <f>Ingredients!A1472</f>
        <v>0</v>
      </c>
    </row>
    <row r="1485" spans="19:20">
      <c r="S1485" s="18" t="str">
        <f t="shared" si="83"/>
        <v/>
      </c>
      <c r="T1485" s="18">
        <f>Ingredients!A1473</f>
        <v>0</v>
      </c>
    </row>
    <row r="1486" spans="19:20">
      <c r="S1486" s="18" t="str">
        <f t="shared" si="83"/>
        <v/>
      </c>
      <c r="T1486" s="18">
        <f>Ingredients!A1474</f>
        <v>0</v>
      </c>
    </row>
    <row r="1487" spans="19:20">
      <c r="S1487" s="18" t="str">
        <f t="shared" si="83"/>
        <v/>
      </c>
      <c r="T1487" s="18">
        <f>Ingredients!A1475</f>
        <v>0</v>
      </c>
    </row>
    <row r="1488" spans="19:20">
      <c r="S1488" s="18" t="str">
        <f t="shared" si="83"/>
        <v/>
      </c>
      <c r="T1488" s="18">
        <f>Ingredients!A1476</f>
        <v>0</v>
      </c>
    </row>
    <row r="1489" spans="19:20">
      <c r="S1489" s="18" t="str">
        <f t="shared" si="83"/>
        <v/>
      </c>
      <c r="T1489" s="18">
        <f>Ingredients!A1477</f>
        <v>0</v>
      </c>
    </row>
    <row r="1490" spans="19:20">
      <c r="S1490" s="18" t="str">
        <f t="shared" si="83"/>
        <v/>
      </c>
      <c r="T1490" s="18">
        <f>Ingredients!A1478</f>
        <v>0</v>
      </c>
    </row>
    <row r="1491" spans="19:20">
      <c r="S1491" s="18" t="str">
        <f t="shared" si="83"/>
        <v/>
      </c>
      <c r="T1491" s="18">
        <f>Ingredients!A1479</f>
        <v>0</v>
      </c>
    </row>
    <row r="1492" spans="19:20">
      <c r="S1492" s="18" t="str">
        <f t="shared" si="83"/>
        <v/>
      </c>
      <c r="T1492" s="18">
        <f>Ingredients!A1480</f>
        <v>0</v>
      </c>
    </row>
    <row r="1493" spans="19:20">
      <c r="S1493" s="18" t="str">
        <f t="shared" si="83"/>
        <v/>
      </c>
      <c r="T1493" s="18">
        <f>Ingredients!A1481</f>
        <v>0</v>
      </c>
    </row>
    <row r="1494" spans="19:20">
      <c r="S1494" s="18" t="str">
        <f t="shared" si="83"/>
        <v/>
      </c>
      <c r="T1494" s="18">
        <f>Ingredients!A1482</f>
        <v>0</v>
      </c>
    </row>
    <row r="1495" spans="19:20">
      <c r="S1495" s="18" t="str">
        <f t="shared" si="83"/>
        <v/>
      </c>
      <c r="T1495" s="18">
        <f>Ingredients!A1483</f>
        <v>0</v>
      </c>
    </row>
    <row r="1496" spans="19:20">
      <c r="S1496" s="18" t="str">
        <f t="shared" si="83"/>
        <v/>
      </c>
      <c r="T1496" s="18">
        <f>Ingredients!A1484</f>
        <v>0</v>
      </c>
    </row>
    <row r="1497" spans="19:20">
      <c r="S1497" s="18" t="str">
        <f t="shared" si="83"/>
        <v/>
      </c>
      <c r="T1497" s="18">
        <f>Ingredients!A1485</f>
        <v>0</v>
      </c>
    </row>
    <row r="1498" spans="19:20">
      <c r="S1498" s="18" t="str">
        <f t="shared" si="83"/>
        <v/>
      </c>
      <c r="T1498" s="18">
        <f>Ingredients!A1486</f>
        <v>0</v>
      </c>
    </row>
    <row r="1499" spans="19:20">
      <c r="S1499" s="18" t="str">
        <f t="shared" si="83"/>
        <v/>
      </c>
      <c r="T1499" s="18">
        <f>Ingredients!A1487</f>
        <v>0</v>
      </c>
    </row>
    <row r="1500" spans="19:20">
      <c r="S1500" s="18" t="str">
        <f t="shared" si="83"/>
        <v/>
      </c>
      <c r="T1500" s="18">
        <f>Ingredients!A1488</f>
        <v>0</v>
      </c>
    </row>
    <row r="1501" spans="19:20">
      <c r="S1501" s="18" t="str">
        <f t="shared" si="83"/>
        <v/>
      </c>
      <c r="T1501" s="18">
        <f>Ingredients!A1489</f>
        <v>0</v>
      </c>
    </row>
    <row r="1502" spans="19:20">
      <c r="S1502" s="18" t="str">
        <f t="shared" si="83"/>
        <v/>
      </c>
      <c r="T1502" s="18">
        <f>Ingredients!A1490</f>
        <v>0</v>
      </c>
    </row>
    <row r="1503" spans="19:20">
      <c r="S1503" s="18" t="str">
        <f t="shared" si="83"/>
        <v/>
      </c>
      <c r="T1503" s="18">
        <f>Ingredients!A1491</f>
        <v>0</v>
      </c>
    </row>
    <row r="1504" spans="19:20">
      <c r="S1504" s="18" t="str">
        <f t="shared" si="83"/>
        <v/>
      </c>
      <c r="T1504" s="18">
        <f>Ingredients!A1492</f>
        <v>0</v>
      </c>
    </row>
    <row r="1505" spans="19:20">
      <c r="S1505" s="18" t="str">
        <f t="shared" ref="S1505:S1568" si="84">IF(T1505=0,"",T1505)</f>
        <v/>
      </c>
      <c r="T1505" s="18">
        <f>Ingredients!A1493</f>
        <v>0</v>
      </c>
    </row>
    <row r="1506" spans="19:20">
      <c r="S1506" s="18" t="str">
        <f t="shared" si="84"/>
        <v/>
      </c>
      <c r="T1506" s="18">
        <f>Ingredients!A1494</f>
        <v>0</v>
      </c>
    </row>
    <row r="1507" spans="19:20">
      <c r="S1507" s="18" t="str">
        <f t="shared" si="84"/>
        <v/>
      </c>
      <c r="T1507" s="18">
        <f>Ingredients!A1495</f>
        <v>0</v>
      </c>
    </row>
    <row r="1508" spans="19:20">
      <c r="S1508" s="18" t="str">
        <f t="shared" si="84"/>
        <v/>
      </c>
      <c r="T1508" s="18">
        <f>Ingredients!A1496</f>
        <v>0</v>
      </c>
    </row>
    <row r="1509" spans="19:20">
      <c r="S1509" s="18" t="str">
        <f t="shared" si="84"/>
        <v/>
      </c>
      <c r="T1509" s="18">
        <f>Ingredients!A1497</f>
        <v>0</v>
      </c>
    </row>
    <row r="1510" spans="19:20">
      <c r="S1510" s="18" t="str">
        <f t="shared" si="84"/>
        <v/>
      </c>
      <c r="T1510" s="18">
        <f>Ingredients!A1498</f>
        <v>0</v>
      </c>
    </row>
    <row r="1511" spans="19:20">
      <c r="S1511" s="18" t="str">
        <f t="shared" si="84"/>
        <v/>
      </c>
      <c r="T1511" s="18">
        <f>Ingredients!A1499</f>
        <v>0</v>
      </c>
    </row>
    <row r="1512" spans="19:20">
      <c r="S1512" s="18" t="str">
        <f t="shared" si="84"/>
        <v/>
      </c>
      <c r="T1512" s="18">
        <f>Ingredients!A1500</f>
        <v>0</v>
      </c>
    </row>
    <row r="1513" spans="19:20">
      <c r="S1513" s="18" t="str">
        <f t="shared" si="84"/>
        <v/>
      </c>
      <c r="T1513" s="18">
        <f>Ingredients!A1501</f>
        <v>0</v>
      </c>
    </row>
    <row r="1514" spans="19:20">
      <c r="S1514" s="18" t="str">
        <f t="shared" si="84"/>
        <v/>
      </c>
      <c r="T1514" s="18">
        <f>Ingredients!A1502</f>
        <v>0</v>
      </c>
    </row>
    <row r="1515" spans="19:20">
      <c r="S1515" s="18" t="str">
        <f t="shared" si="84"/>
        <v/>
      </c>
      <c r="T1515" s="18">
        <f>Ingredients!A1503</f>
        <v>0</v>
      </c>
    </row>
    <row r="1516" spans="19:20">
      <c r="S1516" s="18" t="str">
        <f t="shared" si="84"/>
        <v/>
      </c>
      <c r="T1516" s="18">
        <f>Ingredients!A1504</f>
        <v>0</v>
      </c>
    </row>
    <row r="1517" spans="19:20">
      <c r="S1517" s="18" t="str">
        <f t="shared" si="84"/>
        <v/>
      </c>
      <c r="T1517" s="18">
        <f>Ingredients!A1505</f>
        <v>0</v>
      </c>
    </row>
    <row r="1518" spans="19:20">
      <c r="S1518" s="18" t="str">
        <f t="shared" si="84"/>
        <v/>
      </c>
      <c r="T1518" s="18">
        <f>Ingredients!A1506</f>
        <v>0</v>
      </c>
    </row>
    <row r="1519" spans="19:20">
      <c r="S1519" s="18" t="str">
        <f t="shared" si="84"/>
        <v/>
      </c>
      <c r="T1519" s="18">
        <f>Ingredients!A1507</f>
        <v>0</v>
      </c>
    </row>
    <row r="1520" spans="19:20">
      <c r="S1520" s="18" t="str">
        <f t="shared" si="84"/>
        <v/>
      </c>
      <c r="T1520" s="18">
        <f>Ingredients!A1508</f>
        <v>0</v>
      </c>
    </row>
    <row r="1521" spans="19:20">
      <c r="S1521" s="18" t="str">
        <f t="shared" si="84"/>
        <v/>
      </c>
      <c r="T1521" s="18">
        <f>Ingredients!A1509</f>
        <v>0</v>
      </c>
    </row>
    <row r="1522" spans="19:20">
      <c r="S1522" s="18" t="str">
        <f t="shared" si="84"/>
        <v/>
      </c>
      <c r="T1522" s="18">
        <f>Ingredients!A1510</f>
        <v>0</v>
      </c>
    </row>
    <row r="1523" spans="19:20">
      <c r="S1523" s="18" t="str">
        <f t="shared" si="84"/>
        <v/>
      </c>
      <c r="T1523" s="18">
        <f>Ingredients!A1511</f>
        <v>0</v>
      </c>
    </row>
    <row r="1524" spans="19:20">
      <c r="S1524" s="18" t="str">
        <f t="shared" si="84"/>
        <v/>
      </c>
      <c r="T1524" s="18">
        <f>Ingredients!A1512</f>
        <v>0</v>
      </c>
    </row>
    <row r="1525" spans="19:20">
      <c r="S1525" s="18" t="str">
        <f t="shared" si="84"/>
        <v/>
      </c>
      <c r="T1525" s="18">
        <f>Ingredients!A1513</f>
        <v>0</v>
      </c>
    </row>
    <row r="1526" spans="19:20">
      <c r="S1526" s="18" t="str">
        <f t="shared" si="84"/>
        <v/>
      </c>
      <c r="T1526" s="18">
        <f>Ingredients!A1514</f>
        <v>0</v>
      </c>
    </row>
    <row r="1527" spans="19:20">
      <c r="S1527" s="18" t="str">
        <f t="shared" si="84"/>
        <v/>
      </c>
      <c r="T1527" s="18">
        <f>Ingredients!A1515</f>
        <v>0</v>
      </c>
    </row>
    <row r="1528" spans="19:20">
      <c r="S1528" s="18" t="str">
        <f t="shared" si="84"/>
        <v/>
      </c>
      <c r="T1528" s="18">
        <f>Ingredients!A1516</f>
        <v>0</v>
      </c>
    </row>
    <row r="1529" spans="19:20">
      <c r="S1529" s="18" t="str">
        <f t="shared" si="84"/>
        <v/>
      </c>
      <c r="T1529" s="18">
        <f>Ingredients!A1517</f>
        <v>0</v>
      </c>
    </row>
    <row r="1530" spans="19:20">
      <c r="S1530" s="18" t="str">
        <f t="shared" si="84"/>
        <v/>
      </c>
      <c r="T1530" s="18">
        <f>Ingredients!A1518</f>
        <v>0</v>
      </c>
    </row>
    <row r="1531" spans="19:20">
      <c r="S1531" s="18" t="str">
        <f t="shared" si="84"/>
        <v/>
      </c>
      <c r="T1531" s="18">
        <f>Ingredients!A1519</f>
        <v>0</v>
      </c>
    </row>
    <row r="1532" spans="19:20">
      <c r="S1532" s="18" t="str">
        <f t="shared" si="84"/>
        <v/>
      </c>
      <c r="T1532" s="18">
        <f>Ingredients!A1520</f>
        <v>0</v>
      </c>
    </row>
    <row r="1533" spans="19:20">
      <c r="S1533" s="18" t="str">
        <f t="shared" si="84"/>
        <v/>
      </c>
      <c r="T1533" s="18">
        <f>Ingredients!A1521</f>
        <v>0</v>
      </c>
    </row>
    <row r="1534" spans="19:20">
      <c r="S1534" s="18" t="str">
        <f t="shared" si="84"/>
        <v/>
      </c>
      <c r="T1534" s="18">
        <f>Ingredients!A1522</f>
        <v>0</v>
      </c>
    </row>
    <row r="1535" spans="19:20">
      <c r="S1535" s="18" t="str">
        <f t="shared" si="84"/>
        <v/>
      </c>
      <c r="T1535" s="18">
        <f>Ingredients!A1523</f>
        <v>0</v>
      </c>
    </row>
    <row r="1536" spans="19:20">
      <c r="S1536" s="18" t="str">
        <f t="shared" si="84"/>
        <v/>
      </c>
      <c r="T1536" s="18">
        <f>Ingredients!A1524</f>
        <v>0</v>
      </c>
    </row>
    <row r="1537" spans="19:20">
      <c r="S1537" s="18" t="str">
        <f t="shared" si="84"/>
        <v/>
      </c>
      <c r="T1537" s="18">
        <f>Ingredients!A1525</f>
        <v>0</v>
      </c>
    </row>
    <row r="1538" spans="19:20">
      <c r="S1538" s="18" t="str">
        <f t="shared" si="84"/>
        <v/>
      </c>
      <c r="T1538" s="18">
        <f>Ingredients!A1526</f>
        <v>0</v>
      </c>
    </row>
    <row r="1539" spans="19:20">
      <c r="S1539" s="18" t="str">
        <f t="shared" si="84"/>
        <v/>
      </c>
      <c r="T1539" s="18">
        <f>Ingredients!A1527</f>
        <v>0</v>
      </c>
    </row>
    <row r="1540" spans="19:20">
      <c r="S1540" s="18" t="str">
        <f t="shared" si="84"/>
        <v/>
      </c>
      <c r="T1540" s="18">
        <f>Ingredients!A1528</f>
        <v>0</v>
      </c>
    </row>
    <row r="1541" spans="19:20">
      <c r="S1541" s="18" t="str">
        <f t="shared" si="84"/>
        <v/>
      </c>
      <c r="T1541" s="18">
        <f>Ingredients!A1529</f>
        <v>0</v>
      </c>
    </row>
    <row r="1542" spans="19:20">
      <c r="S1542" s="18" t="str">
        <f t="shared" si="84"/>
        <v/>
      </c>
      <c r="T1542" s="18">
        <f>Ingredients!A1530</f>
        <v>0</v>
      </c>
    </row>
    <row r="1543" spans="19:20">
      <c r="S1543" s="18" t="str">
        <f t="shared" si="84"/>
        <v/>
      </c>
      <c r="T1543" s="18">
        <f>Ingredients!A1531</f>
        <v>0</v>
      </c>
    </row>
    <row r="1544" spans="19:20">
      <c r="S1544" s="18" t="str">
        <f t="shared" si="84"/>
        <v/>
      </c>
      <c r="T1544" s="18">
        <f>Ingredients!A1532</f>
        <v>0</v>
      </c>
    </row>
    <row r="1545" spans="19:20">
      <c r="S1545" s="18" t="str">
        <f t="shared" si="84"/>
        <v/>
      </c>
      <c r="T1545" s="18">
        <f>Ingredients!A1533</f>
        <v>0</v>
      </c>
    </row>
    <row r="1546" spans="19:20">
      <c r="S1546" s="18" t="str">
        <f t="shared" si="84"/>
        <v/>
      </c>
      <c r="T1546" s="18">
        <f>Ingredients!A1534</f>
        <v>0</v>
      </c>
    </row>
    <row r="1547" spans="19:20">
      <c r="S1547" s="18" t="str">
        <f t="shared" si="84"/>
        <v/>
      </c>
      <c r="T1547" s="18">
        <f>Ingredients!A1535</f>
        <v>0</v>
      </c>
    </row>
    <row r="1548" spans="19:20">
      <c r="S1548" s="18" t="str">
        <f t="shared" si="84"/>
        <v/>
      </c>
      <c r="T1548" s="18">
        <f>Ingredients!A1536</f>
        <v>0</v>
      </c>
    </row>
    <row r="1549" spans="19:20">
      <c r="S1549" s="18" t="str">
        <f t="shared" si="84"/>
        <v/>
      </c>
      <c r="T1549" s="18">
        <f>Ingredients!A1537</f>
        <v>0</v>
      </c>
    </row>
    <row r="1550" spans="19:20">
      <c r="S1550" s="18" t="str">
        <f t="shared" si="84"/>
        <v/>
      </c>
      <c r="T1550" s="18">
        <f>Ingredients!A1538</f>
        <v>0</v>
      </c>
    </row>
    <row r="1551" spans="19:20">
      <c r="S1551" s="18" t="str">
        <f t="shared" si="84"/>
        <v/>
      </c>
      <c r="T1551" s="18">
        <f>Ingredients!A1539</f>
        <v>0</v>
      </c>
    </row>
    <row r="1552" spans="19:20">
      <c r="S1552" s="18" t="str">
        <f t="shared" si="84"/>
        <v/>
      </c>
      <c r="T1552" s="18">
        <f>Ingredients!A1540</f>
        <v>0</v>
      </c>
    </row>
    <row r="1553" spans="19:20">
      <c r="S1553" s="18" t="str">
        <f t="shared" si="84"/>
        <v/>
      </c>
      <c r="T1553" s="18">
        <f>Ingredients!A1541</f>
        <v>0</v>
      </c>
    </row>
    <row r="1554" spans="19:20">
      <c r="S1554" s="18" t="str">
        <f t="shared" si="84"/>
        <v/>
      </c>
      <c r="T1554" s="18">
        <f>Ingredients!A1542</f>
        <v>0</v>
      </c>
    </row>
    <row r="1555" spans="19:20">
      <c r="S1555" s="18" t="str">
        <f t="shared" si="84"/>
        <v/>
      </c>
      <c r="T1555" s="18">
        <f>Ingredients!A1543</f>
        <v>0</v>
      </c>
    </row>
    <row r="1556" spans="19:20">
      <c r="S1556" s="18" t="str">
        <f t="shared" si="84"/>
        <v/>
      </c>
      <c r="T1556" s="18">
        <f>Ingredients!A1544</f>
        <v>0</v>
      </c>
    </row>
    <row r="1557" spans="19:20">
      <c r="S1557" s="18" t="str">
        <f t="shared" si="84"/>
        <v/>
      </c>
      <c r="T1557" s="18">
        <f>Ingredients!A1545</f>
        <v>0</v>
      </c>
    </row>
    <row r="1558" spans="19:20">
      <c r="S1558" s="18" t="str">
        <f t="shared" si="84"/>
        <v/>
      </c>
      <c r="T1558" s="18">
        <f>Ingredients!A1546</f>
        <v>0</v>
      </c>
    </row>
    <row r="1559" spans="19:20">
      <c r="S1559" s="18" t="str">
        <f t="shared" si="84"/>
        <v/>
      </c>
      <c r="T1559" s="18">
        <f>Ingredients!A1547</f>
        <v>0</v>
      </c>
    </row>
    <row r="1560" spans="19:20">
      <c r="S1560" s="18" t="str">
        <f t="shared" si="84"/>
        <v/>
      </c>
      <c r="T1560" s="18">
        <f>Ingredients!A1548</f>
        <v>0</v>
      </c>
    </row>
    <row r="1561" spans="19:20">
      <c r="S1561" s="18" t="str">
        <f t="shared" si="84"/>
        <v/>
      </c>
      <c r="T1561" s="18">
        <f>Ingredients!A1549</f>
        <v>0</v>
      </c>
    </row>
    <row r="1562" spans="19:20">
      <c r="S1562" s="18" t="str">
        <f t="shared" si="84"/>
        <v/>
      </c>
      <c r="T1562" s="18">
        <f>Ingredients!A1550</f>
        <v>0</v>
      </c>
    </row>
    <row r="1563" spans="19:20">
      <c r="S1563" s="18" t="str">
        <f t="shared" si="84"/>
        <v/>
      </c>
      <c r="T1563" s="18">
        <f>Ingredients!A1551</f>
        <v>0</v>
      </c>
    </row>
    <row r="1564" spans="19:20">
      <c r="S1564" s="18" t="str">
        <f t="shared" si="84"/>
        <v/>
      </c>
      <c r="T1564" s="18">
        <f>Ingredients!A1552</f>
        <v>0</v>
      </c>
    </row>
    <row r="1565" spans="19:20">
      <c r="S1565" s="18" t="str">
        <f t="shared" si="84"/>
        <v/>
      </c>
      <c r="T1565" s="18">
        <f>Ingredients!A1553</f>
        <v>0</v>
      </c>
    </row>
    <row r="1566" spans="19:20">
      <c r="S1566" s="18" t="str">
        <f t="shared" si="84"/>
        <v/>
      </c>
      <c r="T1566" s="18">
        <f>Ingredients!A1554</f>
        <v>0</v>
      </c>
    </row>
    <row r="1567" spans="19:20">
      <c r="S1567" s="18" t="str">
        <f t="shared" si="84"/>
        <v/>
      </c>
      <c r="T1567" s="18">
        <f>Ingredients!A1555</f>
        <v>0</v>
      </c>
    </row>
    <row r="1568" spans="19:20">
      <c r="S1568" s="18" t="str">
        <f t="shared" si="84"/>
        <v/>
      </c>
      <c r="T1568" s="18">
        <f>Ingredients!A1556</f>
        <v>0</v>
      </c>
    </row>
    <row r="1569" spans="19:20">
      <c r="S1569" s="18" t="str">
        <f t="shared" ref="S1569:S1632" si="85">IF(T1569=0,"",T1569)</f>
        <v/>
      </c>
      <c r="T1569" s="18">
        <f>Ingredients!A1557</f>
        <v>0</v>
      </c>
    </row>
    <row r="1570" spans="19:20">
      <c r="S1570" s="18" t="str">
        <f t="shared" si="85"/>
        <v/>
      </c>
      <c r="T1570" s="18">
        <f>Ingredients!A1558</f>
        <v>0</v>
      </c>
    </row>
    <row r="1571" spans="19:20">
      <c r="S1571" s="18" t="str">
        <f t="shared" si="85"/>
        <v/>
      </c>
      <c r="T1571" s="18">
        <f>Ingredients!A1559</f>
        <v>0</v>
      </c>
    </row>
    <row r="1572" spans="19:20">
      <c r="S1572" s="18" t="str">
        <f t="shared" si="85"/>
        <v/>
      </c>
      <c r="T1572" s="18">
        <f>Ingredients!A1560</f>
        <v>0</v>
      </c>
    </row>
    <row r="1573" spans="19:20">
      <c r="S1573" s="18" t="str">
        <f t="shared" si="85"/>
        <v/>
      </c>
      <c r="T1573" s="18">
        <f>Ingredients!A1561</f>
        <v>0</v>
      </c>
    </row>
    <row r="1574" spans="19:20">
      <c r="S1574" s="18" t="str">
        <f t="shared" si="85"/>
        <v/>
      </c>
      <c r="T1574" s="18">
        <f>Ingredients!A1562</f>
        <v>0</v>
      </c>
    </row>
    <row r="1575" spans="19:20">
      <c r="S1575" s="18" t="str">
        <f t="shared" si="85"/>
        <v/>
      </c>
      <c r="T1575" s="18">
        <f>Ingredients!A1563</f>
        <v>0</v>
      </c>
    </row>
    <row r="1576" spans="19:20">
      <c r="S1576" s="18" t="str">
        <f t="shared" si="85"/>
        <v/>
      </c>
      <c r="T1576" s="18">
        <f>Ingredients!A1564</f>
        <v>0</v>
      </c>
    </row>
    <row r="1577" spans="19:20">
      <c r="S1577" s="18" t="str">
        <f t="shared" si="85"/>
        <v/>
      </c>
      <c r="T1577" s="18">
        <f>Ingredients!A1565</f>
        <v>0</v>
      </c>
    </row>
    <row r="1578" spans="19:20">
      <c r="S1578" s="18" t="str">
        <f t="shared" si="85"/>
        <v/>
      </c>
      <c r="T1578" s="18">
        <f>Ingredients!A1566</f>
        <v>0</v>
      </c>
    </row>
    <row r="1579" spans="19:20">
      <c r="S1579" s="18" t="str">
        <f t="shared" si="85"/>
        <v/>
      </c>
      <c r="T1579" s="18">
        <f>Ingredients!A1567</f>
        <v>0</v>
      </c>
    </row>
    <row r="1580" spans="19:20">
      <c r="S1580" s="18" t="str">
        <f t="shared" si="85"/>
        <v/>
      </c>
      <c r="T1580" s="18">
        <f>Ingredients!A1568</f>
        <v>0</v>
      </c>
    </row>
    <row r="1581" spans="19:20">
      <c r="S1581" s="18" t="str">
        <f t="shared" si="85"/>
        <v/>
      </c>
      <c r="T1581" s="18">
        <f>Ingredients!A1569</f>
        <v>0</v>
      </c>
    </row>
    <row r="1582" spans="19:20">
      <c r="S1582" s="18" t="str">
        <f t="shared" si="85"/>
        <v/>
      </c>
      <c r="T1582" s="18">
        <f>Ingredients!A1570</f>
        <v>0</v>
      </c>
    </row>
    <row r="1583" spans="19:20">
      <c r="S1583" s="18" t="str">
        <f t="shared" si="85"/>
        <v/>
      </c>
      <c r="T1583" s="18">
        <f>Ingredients!A1571</f>
        <v>0</v>
      </c>
    </row>
    <row r="1584" spans="19:20">
      <c r="S1584" s="18" t="str">
        <f t="shared" si="85"/>
        <v/>
      </c>
      <c r="T1584" s="18">
        <f>Ingredients!A1572</f>
        <v>0</v>
      </c>
    </row>
    <row r="1585" spans="19:20">
      <c r="S1585" s="18" t="str">
        <f t="shared" si="85"/>
        <v/>
      </c>
      <c r="T1585" s="18">
        <f>Ingredients!A1573</f>
        <v>0</v>
      </c>
    </row>
    <row r="1586" spans="19:20">
      <c r="S1586" s="18" t="str">
        <f t="shared" si="85"/>
        <v/>
      </c>
      <c r="T1586" s="18">
        <f>Ingredients!A1574</f>
        <v>0</v>
      </c>
    </row>
    <row r="1587" spans="19:20">
      <c r="S1587" s="18" t="str">
        <f t="shared" si="85"/>
        <v/>
      </c>
      <c r="T1587" s="18">
        <f>Ingredients!A1575</f>
        <v>0</v>
      </c>
    </row>
    <row r="1588" spans="19:20">
      <c r="S1588" s="18" t="str">
        <f t="shared" si="85"/>
        <v/>
      </c>
      <c r="T1588" s="18">
        <f>Ingredients!A1576</f>
        <v>0</v>
      </c>
    </row>
    <row r="1589" spans="19:20">
      <c r="S1589" s="18" t="str">
        <f t="shared" si="85"/>
        <v/>
      </c>
      <c r="T1589" s="18">
        <f>Ingredients!A1577</f>
        <v>0</v>
      </c>
    </row>
    <row r="1590" spans="19:20">
      <c r="S1590" s="18" t="str">
        <f t="shared" si="85"/>
        <v/>
      </c>
      <c r="T1590" s="18">
        <f>Ingredients!A1578</f>
        <v>0</v>
      </c>
    </row>
    <row r="1591" spans="19:20">
      <c r="S1591" s="18" t="str">
        <f t="shared" si="85"/>
        <v/>
      </c>
      <c r="T1591" s="18">
        <f>Ingredients!A1579</f>
        <v>0</v>
      </c>
    </row>
    <row r="1592" spans="19:20">
      <c r="S1592" s="18" t="str">
        <f t="shared" si="85"/>
        <v/>
      </c>
      <c r="T1592" s="18">
        <f>Ingredients!A1580</f>
        <v>0</v>
      </c>
    </row>
    <row r="1593" spans="19:20">
      <c r="S1593" s="18" t="str">
        <f t="shared" si="85"/>
        <v/>
      </c>
      <c r="T1593" s="18">
        <f>Ingredients!A1581</f>
        <v>0</v>
      </c>
    </row>
    <row r="1594" spans="19:20">
      <c r="S1594" s="18" t="str">
        <f t="shared" si="85"/>
        <v/>
      </c>
      <c r="T1594" s="18">
        <f>Ingredients!A1582</f>
        <v>0</v>
      </c>
    </row>
    <row r="1595" spans="19:20">
      <c r="S1595" s="18" t="str">
        <f t="shared" si="85"/>
        <v/>
      </c>
      <c r="T1595" s="18">
        <f>Ingredients!A1583</f>
        <v>0</v>
      </c>
    </row>
    <row r="1596" spans="19:20">
      <c r="S1596" s="18" t="str">
        <f t="shared" si="85"/>
        <v/>
      </c>
      <c r="T1596" s="18">
        <f>Ingredients!A1584</f>
        <v>0</v>
      </c>
    </row>
    <row r="1597" spans="19:20">
      <c r="S1597" s="18" t="str">
        <f t="shared" si="85"/>
        <v/>
      </c>
      <c r="T1597" s="18">
        <f>Ingredients!A1585</f>
        <v>0</v>
      </c>
    </row>
    <row r="1598" spans="19:20">
      <c r="S1598" s="18" t="str">
        <f t="shared" si="85"/>
        <v/>
      </c>
      <c r="T1598" s="18">
        <f>Ingredients!A1586</f>
        <v>0</v>
      </c>
    </row>
    <row r="1599" spans="19:20">
      <c r="S1599" s="18" t="str">
        <f t="shared" si="85"/>
        <v/>
      </c>
      <c r="T1599" s="18">
        <f>Ingredients!A1587</f>
        <v>0</v>
      </c>
    </row>
    <row r="1600" spans="19:20">
      <c r="S1600" s="18" t="str">
        <f t="shared" si="85"/>
        <v/>
      </c>
      <c r="T1600" s="18">
        <f>Ingredients!A1588</f>
        <v>0</v>
      </c>
    </row>
    <row r="1601" spans="19:20">
      <c r="S1601" s="18" t="str">
        <f t="shared" si="85"/>
        <v/>
      </c>
      <c r="T1601" s="18">
        <f>Ingredients!A1589</f>
        <v>0</v>
      </c>
    </row>
    <row r="1602" spans="19:20">
      <c r="S1602" s="18" t="str">
        <f t="shared" si="85"/>
        <v/>
      </c>
      <c r="T1602" s="18">
        <f>Ingredients!A1590</f>
        <v>0</v>
      </c>
    </row>
    <row r="1603" spans="19:20">
      <c r="S1603" s="18" t="str">
        <f t="shared" si="85"/>
        <v/>
      </c>
      <c r="T1603" s="18">
        <f>Ingredients!A1591</f>
        <v>0</v>
      </c>
    </row>
    <row r="1604" spans="19:20">
      <c r="S1604" s="18" t="str">
        <f t="shared" si="85"/>
        <v/>
      </c>
      <c r="T1604" s="18">
        <f>Ingredients!A1592</f>
        <v>0</v>
      </c>
    </row>
    <row r="1605" spans="19:20">
      <c r="S1605" s="18" t="str">
        <f t="shared" si="85"/>
        <v/>
      </c>
      <c r="T1605" s="18">
        <f>Ingredients!A1593</f>
        <v>0</v>
      </c>
    </row>
    <row r="1606" spans="19:20">
      <c r="S1606" s="18" t="str">
        <f t="shared" si="85"/>
        <v/>
      </c>
      <c r="T1606" s="18">
        <f>Ingredients!A1594</f>
        <v>0</v>
      </c>
    </row>
    <row r="1607" spans="19:20">
      <c r="S1607" s="18" t="str">
        <f t="shared" si="85"/>
        <v/>
      </c>
      <c r="T1607" s="18">
        <f>Ingredients!A1595</f>
        <v>0</v>
      </c>
    </row>
    <row r="1608" spans="19:20">
      <c r="S1608" s="18" t="str">
        <f t="shared" si="85"/>
        <v/>
      </c>
      <c r="T1608" s="18">
        <f>Ingredients!A1596</f>
        <v>0</v>
      </c>
    </row>
    <row r="1609" spans="19:20">
      <c r="S1609" s="18" t="str">
        <f t="shared" si="85"/>
        <v/>
      </c>
      <c r="T1609" s="18">
        <f>Ingredients!A1597</f>
        <v>0</v>
      </c>
    </row>
    <row r="1610" spans="19:20">
      <c r="S1610" s="18" t="str">
        <f t="shared" si="85"/>
        <v/>
      </c>
      <c r="T1610" s="18">
        <f>Ingredients!A1598</f>
        <v>0</v>
      </c>
    </row>
    <row r="1611" spans="19:20">
      <c r="S1611" s="18" t="str">
        <f t="shared" si="85"/>
        <v/>
      </c>
      <c r="T1611" s="18">
        <f>Ingredients!A1599</f>
        <v>0</v>
      </c>
    </row>
    <row r="1612" spans="19:20">
      <c r="S1612" s="18" t="str">
        <f t="shared" si="85"/>
        <v/>
      </c>
      <c r="T1612" s="18">
        <f>Ingredients!A1600</f>
        <v>0</v>
      </c>
    </row>
    <row r="1613" spans="19:20">
      <c r="S1613" s="18" t="str">
        <f t="shared" si="85"/>
        <v/>
      </c>
      <c r="T1613" s="18">
        <f>Ingredients!A1601</f>
        <v>0</v>
      </c>
    </row>
    <row r="1614" spans="19:20">
      <c r="S1614" s="18" t="str">
        <f t="shared" si="85"/>
        <v/>
      </c>
      <c r="T1614" s="18">
        <f>Ingredients!A1602</f>
        <v>0</v>
      </c>
    </row>
    <row r="1615" spans="19:20">
      <c r="S1615" s="18" t="str">
        <f t="shared" si="85"/>
        <v/>
      </c>
      <c r="T1615" s="18">
        <f>Ingredients!A1603</f>
        <v>0</v>
      </c>
    </row>
    <row r="1616" spans="19:20">
      <c r="S1616" s="18" t="str">
        <f t="shared" si="85"/>
        <v/>
      </c>
      <c r="T1616" s="18">
        <f>Ingredients!A1604</f>
        <v>0</v>
      </c>
    </row>
    <row r="1617" spans="19:20">
      <c r="S1617" s="18" t="str">
        <f t="shared" si="85"/>
        <v/>
      </c>
      <c r="T1617" s="18">
        <f>Ingredients!A1605</f>
        <v>0</v>
      </c>
    </row>
    <row r="1618" spans="19:20">
      <c r="S1618" s="18" t="str">
        <f t="shared" si="85"/>
        <v/>
      </c>
      <c r="T1618" s="18">
        <f>Ingredients!A1606</f>
        <v>0</v>
      </c>
    </row>
    <row r="1619" spans="19:20">
      <c r="S1619" s="18" t="str">
        <f t="shared" si="85"/>
        <v/>
      </c>
      <c r="T1619" s="18">
        <f>Ingredients!A1607</f>
        <v>0</v>
      </c>
    </row>
    <row r="1620" spans="19:20">
      <c r="S1620" s="18" t="str">
        <f t="shared" si="85"/>
        <v/>
      </c>
      <c r="T1620" s="18">
        <f>Ingredients!A1608</f>
        <v>0</v>
      </c>
    </row>
    <row r="1621" spans="19:20">
      <c r="S1621" s="18" t="str">
        <f t="shared" si="85"/>
        <v/>
      </c>
      <c r="T1621" s="18">
        <f>Ingredients!A1609</f>
        <v>0</v>
      </c>
    </row>
    <row r="1622" spans="19:20">
      <c r="S1622" s="18" t="str">
        <f t="shared" si="85"/>
        <v/>
      </c>
      <c r="T1622" s="18">
        <f>Ingredients!A1610</f>
        <v>0</v>
      </c>
    </row>
    <row r="1623" spans="19:20">
      <c r="S1623" s="18" t="str">
        <f t="shared" si="85"/>
        <v/>
      </c>
      <c r="T1623" s="18">
        <f>Ingredients!A1611</f>
        <v>0</v>
      </c>
    </row>
    <row r="1624" spans="19:20">
      <c r="S1624" s="18" t="str">
        <f t="shared" si="85"/>
        <v/>
      </c>
      <c r="T1624" s="18">
        <f>Ingredients!A1612</f>
        <v>0</v>
      </c>
    </row>
    <row r="1625" spans="19:20">
      <c r="S1625" s="18" t="str">
        <f t="shared" si="85"/>
        <v/>
      </c>
      <c r="T1625" s="18">
        <f>Ingredients!A1613</f>
        <v>0</v>
      </c>
    </row>
    <row r="1626" spans="19:20">
      <c r="S1626" s="18" t="str">
        <f t="shared" si="85"/>
        <v/>
      </c>
      <c r="T1626" s="18">
        <f>Ingredients!A1614</f>
        <v>0</v>
      </c>
    </row>
    <row r="1627" spans="19:20">
      <c r="S1627" s="18" t="str">
        <f t="shared" si="85"/>
        <v/>
      </c>
      <c r="T1627" s="18">
        <f>Ingredients!A1615</f>
        <v>0</v>
      </c>
    </row>
    <row r="1628" spans="19:20">
      <c r="S1628" s="18" t="str">
        <f t="shared" si="85"/>
        <v/>
      </c>
      <c r="T1628" s="18">
        <f>Ingredients!A1616</f>
        <v>0</v>
      </c>
    </row>
    <row r="1629" spans="19:20">
      <c r="S1629" s="18" t="str">
        <f t="shared" si="85"/>
        <v/>
      </c>
      <c r="T1629" s="18">
        <f>Ingredients!A1617</f>
        <v>0</v>
      </c>
    </row>
    <row r="1630" spans="19:20">
      <c r="S1630" s="18" t="str">
        <f t="shared" si="85"/>
        <v/>
      </c>
      <c r="T1630" s="18">
        <f>Ingredients!A1618</f>
        <v>0</v>
      </c>
    </row>
    <row r="1631" spans="19:20">
      <c r="S1631" s="18" t="str">
        <f t="shared" si="85"/>
        <v/>
      </c>
      <c r="T1631" s="18">
        <f>Ingredients!A1619</f>
        <v>0</v>
      </c>
    </row>
    <row r="1632" spans="19:20">
      <c r="S1632" s="18" t="str">
        <f t="shared" si="85"/>
        <v/>
      </c>
      <c r="T1632" s="18">
        <f>Ingredients!A1620</f>
        <v>0</v>
      </c>
    </row>
    <row r="1633" spans="19:20">
      <c r="S1633" s="18" t="str">
        <f t="shared" ref="S1633:S1696" si="86">IF(T1633=0,"",T1633)</f>
        <v/>
      </c>
      <c r="T1633" s="18">
        <f>Ingredients!A1621</f>
        <v>0</v>
      </c>
    </row>
    <row r="1634" spans="19:20">
      <c r="S1634" s="18" t="str">
        <f t="shared" si="86"/>
        <v/>
      </c>
      <c r="T1634" s="18">
        <f>Ingredients!A1622</f>
        <v>0</v>
      </c>
    </row>
    <row r="1635" spans="19:20">
      <c r="S1635" s="18" t="str">
        <f t="shared" si="86"/>
        <v/>
      </c>
      <c r="T1635" s="18">
        <f>Ingredients!A1623</f>
        <v>0</v>
      </c>
    </row>
    <row r="1636" spans="19:20">
      <c r="S1636" s="18" t="str">
        <f t="shared" si="86"/>
        <v/>
      </c>
      <c r="T1636" s="18">
        <f>Ingredients!A1624</f>
        <v>0</v>
      </c>
    </row>
    <row r="1637" spans="19:20">
      <c r="S1637" s="18" t="str">
        <f t="shared" si="86"/>
        <v/>
      </c>
      <c r="T1637" s="18">
        <f>Ingredients!A1625</f>
        <v>0</v>
      </c>
    </row>
    <row r="1638" spans="19:20">
      <c r="S1638" s="18" t="str">
        <f t="shared" si="86"/>
        <v/>
      </c>
      <c r="T1638" s="18">
        <f>Ingredients!A1626</f>
        <v>0</v>
      </c>
    </row>
    <row r="1639" spans="19:20">
      <c r="S1639" s="18" t="str">
        <f t="shared" si="86"/>
        <v/>
      </c>
      <c r="T1639" s="18">
        <f>Ingredients!A1627</f>
        <v>0</v>
      </c>
    </row>
    <row r="1640" spans="19:20">
      <c r="S1640" s="18" t="str">
        <f t="shared" si="86"/>
        <v/>
      </c>
      <c r="T1640" s="18">
        <f>Ingredients!A1628</f>
        <v>0</v>
      </c>
    </row>
    <row r="1641" spans="19:20">
      <c r="S1641" s="18" t="str">
        <f t="shared" si="86"/>
        <v/>
      </c>
      <c r="T1641" s="18">
        <f>Ingredients!A1629</f>
        <v>0</v>
      </c>
    </row>
    <row r="1642" spans="19:20">
      <c r="S1642" s="18" t="str">
        <f t="shared" si="86"/>
        <v/>
      </c>
      <c r="T1642" s="18">
        <f>Ingredients!A1630</f>
        <v>0</v>
      </c>
    </row>
    <row r="1643" spans="19:20">
      <c r="S1643" s="18" t="str">
        <f t="shared" si="86"/>
        <v/>
      </c>
      <c r="T1643" s="18">
        <f>Ingredients!A1631</f>
        <v>0</v>
      </c>
    </row>
    <row r="1644" spans="19:20">
      <c r="S1644" s="18" t="str">
        <f t="shared" si="86"/>
        <v/>
      </c>
      <c r="T1644" s="18">
        <f>Ingredients!A1632</f>
        <v>0</v>
      </c>
    </row>
    <row r="1645" spans="19:20">
      <c r="S1645" s="18" t="str">
        <f t="shared" si="86"/>
        <v/>
      </c>
      <c r="T1645" s="18">
        <f>Ingredients!A1633</f>
        <v>0</v>
      </c>
    </row>
    <row r="1646" spans="19:20">
      <c r="S1646" s="18" t="str">
        <f t="shared" si="86"/>
        <v/>
      </c>
      <c r="T1646" s="18">
        <f>Ingredients!A1634</f>
        <v>0</v>
      </c>
    </row>
    <row r="1647" spans="19:20">
      <c r="S1647" s="18" t="str">
        <f t="shared" si="86"/>
        <v/>
      </c>
      <c r="T1647" s="18">
        <f>Ingredients!A1635</f>
        <v>0</v>
      </c>
    </row>
    <row r="1648" spans="19:20">
      <c r="S1648" s="18" t="str">
        <f t="shared" si="86"/>
        <v/>
      </c>
      <c r="T1648" s="18">
        <f>Ingredients!A1636</f>
        <v>0</v>
      </c>
    </row>
    <row r="1649" spans="19:20">
      <c r="S1649" s="18" t="str">
        <f t="shared" si="86"/>
        <v/>
      </c>
      <c r="T1649" s="18">
        <f>Ingredients!A1637</f>
        <v>0</v>
      </c>
    </row>
    <row r="1650" spans="19:20">
      <c r="S1650" s="18" t="str">
        <f t="shared" si="86"/>
        <v/>
      </c>
      <c r="T1650" s="18">
        <f>Ingredients!A1638</f>
        <v>0</v>
      </c>
    </row>
    <row r="1651" spans="19:20">
      <c r="S1651" s="18" t="str">
        <f t="shared" si="86"/>
        <v/>
      </c>
      <c r="T1651" s="18">
        <f>Ingredients!A1639</f>
        <v>0</v>
      </c>
    </row>
    <row r="1652" spans="19:20">
      <c r="S1652" s="18" t="str">
        <f t="shared" si="86"/>
        <v/>
      </c>
      <c r="T1652" s="18">
        <f>Ingredients!A1640</f>
        <v>0</v>
      </c>
    </row>
    <row r="1653" spans="19:20">
      <c r="S1653" s="18" t="str">
        <f t="shared" si="86"/>
        <v/>
      </c>
      <c r="T1653" s="18">
        <f>Ingredients!A1641</f>
        <v>0</v>
      </c>
    </row>
    <row r="1654" spans="19:20">
      <c r="S1654" s="18" t="str">
        <f t="shared" si="86"/>
        <v/>
      </c>
      <c r="T1654" s="18">
        <f>Ingredients!A1642</f>
        <v>0</v>
      </c>
    </row>
    <row r="1655" spans="19:20">
      <c r="S1655" s="18" t="str">
        <f t="shared" si="86"/>
        <v/>
      </c>
      <c r="T1655" s="18">
        <f>Ingredients!A1643</f>
        <v>0</v>
      </c>
    </row>
    <row r="1656" spans="19:20">
      <c r="S1656" s="18" t="str">
        <f t="shared" si="86"/>
        <v/>
      </c>
      <c r="T1656" s="18">
        <f>Ingredients!A1644</f>
        <v>0</v>
      </c>
    </row>
    <row r="1657" spans="19:20">
      <c r="S1657" s="18" t="str">
        <f t="shared" si="86"/>
        <v/>
      </c>
      <c r="T1657" s="18">
        <f>Ingredients!A1645</f>
        <v>0</v>
      </c>
    </row>
    <row r="1658" spans="19:20">
      <c r="S1658" s="18" t="str">
        <f t="shared" si="86"/>
        <v/>
      </c>
      <c r="T1658" s="18">
        <f>Ingredients!A1646</f>
        <v>0</v>
      </c>
    </row>
    <row r="1659" spans="19:20">
      <c r="S1659" s="18" t="str">
        <f t="shared" si="86"/>
        <v/>
      </c>
      <c r="T1659" s="18">
        <f>Ingredients!A1647</f>
        <v>0</v>
      </c>
    </row>
    <row r="1660" spans="19:20">
      <c r="S1660" s="18" t="str">
        <f t="shared" si="86"/>
        <v/>
      </c>
      <c r="T1660" s="18">
        <f>Ingredients!A1648</f>
        <v>0</v>
      </c>
    </row>
    <row r="1661" spans="19:20">
      <c r="S1661" s="18" t="str">
        <f t="shared" si="86"/>
        <v/>
      </c>
      <c r="T1661" s="18">
        <f>Ingredients!A1649</f>
        <v>0</v>
      </c>
    </row>
    <row r="1662" spans="19:20">
      <c r="S1662" s="18" t="str">
        <f t="shared" si="86"/>
        <v/>
      </c>
      <c r="T1662" s="18">
        <f>Ingredients!A1650</f>
        <v>0</v>
      </c>
    </row>
    <row r="1663" spans="19:20">
      <c r="S1663" s="18" t="str">
        <f t="shared" si="86"/>
        <v/>
      </c>
      <c r="T1663" s="18">
        <f>Ingredients!A1651</f>
        <v>0</v>
      </c>
    </row>
    <row r="1664" spans="19:20">
      <c r="S1664" s="18" t="str">
        <f t="shared" si="86"/>
        <v/>
      </c>
      <c r="T1664" s="18">
        <f>Ingredients!A1652</f>
        <v>0</v>
      </c>
    </row>
    <row r="1665" spans="19:20">
      <c r="S1665" s="18" t="str">
        <f t="shared" si="86"/>
        <v/>
      </c>
      <c r="T1665" s="18">
        <f>Ingredients!A1653</f>
        <v>0</v>
      </c>
    </row>
    <row r="1666" spans="19:20">
      <c r="S1666" s="18" t="str">
        <f t="shared" si="86"/>
        <v/>
      </c>
      <c r="T1666" s="18">
        <f>Ingredients!A1654</f>
        <v>0</v>
      </c>
    </row>
    <row r="1667" spans="19:20">
      <c r="S1667" s="18" t="str">
        <f t="shared" si="86"/>
        <v/>
      </c>
      <c r="T1667" s="18">
        <f>Ingredients!A1655</f>
        <v>0</v>
      </c>
    </row>
    <row r="1668" spans="19:20">
      <c r="S1668" s="18" t="str">
        <f t="shared" si="86"/>
        <v/>
      </c>
      <c r="T1668" s="18">
        <f>Ingredients!A1656</f>
        <v>0</v>
      </c>
    </row>
    <row r="1669" spans="19:20">
      <c r="S1669" s="18" t="str">
        <f t="shared" si="86"/>
        <v/>
      </c>
      <c r="T1669" s="18">
        <f>Ingredients!A1657</f>
        <v>0</v>
      </c>
    </row>
    <row r="1670" spans="19:20">
      <c r="S1670" s="18" t="str">
        <f t="shared" si="86"/>
        <v/>
      </c>
      <c r="T1670" s="18">
        <f>Ingredients!A1658</f>
        <v>0</v>
      </c>
    </row>
    <row r="1671" spans="19:20">
      <c r="S1671" s="18" t="str">
        <f t="shared" si="86"/>
        <v/>
      </c>
      <c r="T1671" s="18">
        <f>Ingredients!A1659</f>
        <v>0</v>
      </c>
    </row>
    <row r="1672" spans="19:20">
      <c r="S1672" s="18" t="str">
        <f t="shared" si="86"/>
        <v/>
      </c>
      <c r="T1672" s="18">
        <f>Ingredients!A1660</f>
        <v>0</v>
      </c>
    </row>
    <row r="1673" spans="19:20">
      <c r="S1673" s="18" t="str">
        <f t="shared" si="86"/>
        <v/>
      </c>
      <c r="T1673" s="18">
        <f>Ingredients!A1661</f>
        <v>0</v>
      </c>
    </row>
    <row r="1674" spans="19:20">
      <c r="S1674" s="18" t="str">
        <f t="shared" si="86"/>
        <v/>
      </c>
      <c r="T1674" s="18">
        <f>Ingredients!A1662</f>
        <v>0</v>
      </c>
    </row>
    <row r="1675" spans="19:20">
      <c r="S1675" s="18" t="str">
        <f t="shared" si="86"/>
        <v/>
      </c>
      <c r="T1675" s="18">
        <f>Ingredients!A1663</f>
        <v>0</v>
      </c>
    </row>
    <row r="1676" spans="19:20">
      <c r="S1676" s="18" t="str">
        <f t="shared" si="86"/>
        <v/>
      </c>
      <c r="T1676" s="18">
        <f>Ingredients!A1664</f>
        <v>0</v>
      </c>
    </row>
    <row r="1677" spans="19:20">
      <c r="S1677" s="18" t="str">
        <f t="shared" si="86"/>
        <v/>
      </c>
      <c r="T1677" s="18">
        <f>Ingredients!A1665</f>
        <v>0</v>
      </c>
    </row>
    <row r="1678" spans="19:20">
      <c r="S1678" s="18" t="str">
        <f t="shared" si="86"/>
        <v/>
      </c>
      <c r="T1678" s="18">
        <f>Ingredients!A1666</f>
        <v>0</v>
      </c>
    </row>
    <row r="1679" spans="19:20">
      <c r="S1679" s="18" t="str">
        <f t="shared" si="86"/>
        <v/>
      </c>
      <c r="T1679" s="18">
        <f>Ingredients!A1667</f>
        <v>0</v>
      </c>
    </row>
    <row r="1680" spans="19:20">
      <c r="S1680" s="18" t="str">
        <f t="shared" si="86"/>
        <v/>
      </c>
      <c r="T1680" s="18">
        <f>Ingredients!A1668</f>
        <v>0</v>
      </c>
    </row>
    <row r="1681" spans="19:20">
      <c r="S1681" s="18" t="str">
        <f t="shared" si="86"/>
        <v/>
      </c>
      <c r="T1681" s="18">
        <f>Ingredients!A1669</f>
        <v>0</v>
      </c>
    </row>
    <row r="1682" spans="19:20">
      <c r="S1682" s="18" t="str">
        <f t="shared" si="86"/>
        <v/>
      </c>
      <c r="T1682" s="18">
        <f>Ingredients!A1670</f>
        <v>0</v>
      </c>
    </row>
    <row r="1683" spans="19:20">
      <c r="S1683" s="18" t="str">
        <f t="shared" si="86"/>
        <v/>
      </c>
      <c r="T1683" s="18">
        <f>Ingredients!A1671</f>
        <v>0</v>
      </c>
    </row>
    <row r="1684" spans="19:20">
      <c r="S1684" s="18" t="str">
        <f t="shared" si="86"/>
        <v/>
      </c>
      <c r="T1684" s="18">
        <f>Ingredients!A1672</f>
        <v>0</v>
      </c>
    </row>
    <row r="1685" spans="19:20">
      <c r="S1685" s="18" t="str">
        <f t="shared" si="86"/>
        <v/>
      </c>
      <c r="T1685" s="18">
        <f>Ingredients!A1673</f>
        <v>0</v>
      </c>
    </row>
    <row r="1686" spans="19:20">
      <c r="S1686" s="18" t="str">
        <f t="shared" si="86"/>
        <v/>
      </c>
      <c r="T1686" s="18">
        <f>Ingredients!A1674</f>
        <v>0</v>
      </c>
    </row>
    <row r="1687" spans="19:20">
      <c r="S1687" s="18" t="str">
        <f t="shared" si="86"/>
        <v/>
      </c>
      <c r="T1687" s="18">
        <f>Ingredients!A1675</f>
        <v>0</v>
      </c>
    </row>
    <row r="1688" spans="19:20">
      <c r="S1688" s="18" t="str">
        <f t="shared" si="86"/>
        <v/>
      </c>
      <c r="T1688" s="18">
        <f>Ingredients!A1676</f>
        <v>0</v>
      </c>
    </row>
    <row r="1689" spans="19:20">
      <c r="S1689" s="18" t="str">
        <f t="shared" si="86"/>
        <v/>
      </c>
      <c r="T1689" s="18">
        <f>Ingredients!A1677</f>
        <v>0</v>
      </c>
    </row>
    <row r="1690" spans="19:20">
      <c r="S1690" s="18" t="str">
        <f t="shared" si="86"/>
        <v/>
      </c>
      <c r="T1690" s="18">
        <f>Ingredients!A1678</f>
        <v>0</v>
      </c>
    </row>
    <row r="1691" spans="19:20">
      <c r="S1691" s="18" t="str">
        <f t="shared" si="86"/>
        <v/>
      </c>
      <c r="T1691" s="18">
        <f>Ingredients!A1679</f>
        <v>0</v>
      </c>
    </row>
    <row r="1692" spans="19:20">
      <c r="S1692" s="18" t="str">
        <f t="shared" si="86"/>
        <v/>
      </c>
      <c r="T1692" s="18">
        <f>Ingredients!A1680</f>
        <v>0</v>
      </c>
    </row>
    <row r="1693" spans="19:20">
      <c r="S1693" s="18" t="str">
        <f t="shared" si="86"/>
        <v/>
      </c>
      <c r="T1693" s="18">
        <f>Ingredients!A1681</f>
        <v>0</v>
      </c>
    </row>
    <row r="1694" spans="19:20">
      <c r="S1694" s="18" t="str">
        <f t="shared" si="86"/>
        <v/>
      </c>
      <c r="T1694" s="18">
        <f>Ingredients!A1682</f>
        <v>0</v>
      </c>
    </row>
    <row r="1695" spans="19:20">
      <c r="S1695" s="18" t="str">
        <f t="shared" si="86"/>
        <v/>
      </c>
      <c r="T1695" s="18">
        <f>Ingredients!A1683</f>
        <v>0</v>
      </c>
    </row>
    <row r="1696" spans="19:20">
      <c r="S1696" s="18" t="str">
        <f t="shared" si="86"/>
        <v/>
      </c>
      <c r="T1696" s="18">
        <f>Ingredients!A1684</f>
        <v>0</v>
      </c>
    </row>
    <row r="1697" spans="19:20">
      <c r="S1697" s="18" t="str">
        <f t="shared" ref="S1697:S1760" si="87">IF(T1697=0,"",T1697)</f>
        <v/>
      </c>
      <c r="T1697" s="18">
        <f>Ingredients!A1685</f>
        <v>0</v>
      </c>
    </row>
    <row r="1698" spans="19:20">
      <c r="S1698" s="18" t="str">
        <f t="shared" si="87"/>
        <v/>
      </c>
      <c r="T1698" s="18">
        <f>Ingredients!A1686</f>
        <v>0</v>
      </c>
    </row>
    <row r="1699" spans="19:20">
      <c r="S1699" s="18" t="str">
        <f t="shared" si="87"/>
        <v/>
      </c>
      <c r="T1699" s="18">
        <f>Ingredients!A1687</f>
        <v>0</v>
      </c>
    </row>
    <row r="1700" spans="19:20">
      <c r="S1700" s="18" t="str">
        <f t="shared" si="87"/>
        <v/>
      </c>
      <c r="T1700" s="18">
        <f>Ingredients!A1688</f>
        <v>0</v>
      </c>
    </row>
    <row r="1701" spans="19:20">
      <c r="S1701" s="18" t="str">
        <f t="shared" si="87"/>
        <v/>
      </c>
      <c r="T1701" s="18">
        <f>Ingredients!A1689</f>
        <v>0</v>
      </c>
    </row>
    <row r="1702" spans="19:20">
      <c r="S1702" s="18" t="str">
        <f t="shared" si="87"/>
        <v/>
      </c>
      <c r="T1702" s="18">
        <f>Ingredients!A1690</f>
        <v>0</v>
      </c>
    </row>
    <row r="1703" spans="19:20">
      <c r="S1703" s="18" t="str">
        <f t="shared" si="87"/>
        <v/>
      </c>
      <c r="T1703" s="18">
        <f>Ingredients!A1691</f>
        <v>0</v>
      </c>
    </row>
    <row r="1704" spans="19:20">
      <c r="S1704" s="18" t="str">
        <f t="shared" si="87"/>
        <v/>
      </c>
      <c r="T1704" s="18">
        <f>Ingredients!A1692</f>
        <v>0</v>
      </c>
    </row>
    <row r="1705" spans="19:20">
      <c r="S1705" s="18" t="str">
        <f t="shared" si="87"/>
        <v/>
      </c>
      <c r="T1705" s="18">
        <f>Ingredients!A1693</f>
        <v>0</v>
      </c>
    </row>
    <row r="1706" spans="19:20">
      <c r="S1706" s="18" t="str">
        <f t="shared" si="87"/>
        <v/>
      </c>
      <c r="T1706" s="18">
        <f>Ingredients!A1694</f>
        <v>0</v>
      </c>
    </row>
    <row r="1707" spans="19:20">
      <c r="S1707" s="18" t="str">
        <f t="shared" si="87"/>
        <v/>
      </c>
      <c r="T1707" s="18">
        <f>Ingredients!A1695</f>
        <v>0</v>
      </c>
    </row>
    <row r="1708" spans="19:20">
      <c r="S1708" s="18" t="str">
        <f t="shared" si="87"/>
        <v/>
      </c>
      <c r="T1708" s="18">
        <f>Ingredients!A1696</f>
        <v>0</v>
      </c>
    </row>
    <row r="1709" spans="19:20">
      <c r="S1709" s="18" t="str">
        <f t="shared" si="87"/>
        <v/>
      </c>
      <c r="T1709" s="18">
        <f>Ingredients!A1697</f>
        <v>0</v>
      </c>
    </row>
    <row r="1710" spans="19:20">
      <c r="S1710" s="18" t="str">
        <f t="shared" si="87"/>
        <v/>
      </c>
      <c r="T1710" s="18">
        <f>Ingredients!A1698</f>
        <v>0</v>
      </c>
    </row>
    <row r="1711" spans="19:20">
      <c r="S1711" s="18" t="str">
        <f t="shared" si="87"/>
        <v/>
      </c>
      <c r="T1711" s="18">
        <f>Ingredients!A1699</f>
        <v>0</v>
      </c>
    </row>
    <row r="1712" spans="19:20">
      <c r="S1712" s="18" t="str">
        <f t="shared" si="87"/>
        <v/>
      </c>
      <c r="T1712" s="18">
        <f>Ingredients!A1700</f>
        <v>0</v>
      </c>
    </row>
    <row r="1713" spans="19:20">
      <c r="S1713" s="18" t="str">
        <f t="shared" si="87"/>
        <v/>
      </c>
      <c r="T1713" s="18">
        <f>Ingredients!A1701</f>
        <v>0</v>
      </c>
    </row>
    <row r="1714" spans="19:20">
      <c r="S1714" s="18" t="str">
        <f t="shared" si="87"/>
        <v/>
      </c>
      <c r="T1714" s="18">
        <f>Ingredients!A1702</f>
        <v>0</v>
      </c>
    </row>
    <row r="1715" spans="19:20">
      <c r="S1715" s="18" t="str">
        <f t="shared" si="87"/>
        <v/>
      </c>
      <c r="T1715" s="18">
        <f>Ingredients!A1703</f>
        <v>0</v>
      </c>
    </row>
    <row r="1716" spans="19:20">
      <c r="S1716" s="18" t="str">
        <f t="shared" si="87"/>
        <v/>
      </c>
      <c r="T1716" s="18">
        <f>Ingredients!A1704</f>
        <v>0</v>
      </c>
    </row>
    <row r="1717" spans="19:20">
      <c r="S1717" s="18" t="str">
        <f t="shared" si="87"/>
        <v/>
      </c>
      <c r="T1717" s="18">
        <f>Ingredients!A1705</f>
        <v>0</v>
      </c>
    </row>
    <row r="1718" spans="19:20">
      <c r="S1718" s="18" t="str">
        <f t="shared" si="87"/>
        <v/>
      </c>
      <c r="T1718" s="18">
        <f>Ingredients!A1706</f>
        <v>0</v>
      </c>
    </row>
    <row r="1719" spans="19:20">
      <c r="S1719" s="18" t="str">
        <f t="shared" si="87"/>
        <v/>
      </c>
      <c r="T1719" s="18">
        <f>Ingredients!A1707</f>
        <v>0</v>
      </c>
    </row>
    <row r="1720" spans="19:20">
      <c r="S1720" s="18" t="str">
        <f t="shared" si="87"/>
        <v/>
      </c>
      <c r="T1720" s="18">
        <f>Ingredients!A1708</f>
        <v>0</v>
      </c>
    </row>
    <row r="1721" spans="19:20">
      <c r="S1721" s="18" t="str">
        <f t="shared" si="87"/>
        <v/>
      </c>
      <c r="T1721" s="18">
        <f>Ingredients!A1709</f>
        <v>0</v>
      </c>
    </row>
    <row r="1722" spans="19:20">
      <c r="S1722" s="18" t="str">
        <f t="shared" si="87"/>
        <v/>
      </c>
      <c r="T1722" s="18">
        <f>Ingredients!A1710</f>
        <v>0</v>
      </c>
    </row>
    <row r="1723" spans="19:20">
      <c r="S1723" s="18" t="str">
        <f t="shared" si="87"/>
        <v/>
      </c>
      <c r="T1723" s="18">
        <f>Ingredients!A1711</f>
        <v>0</v>
      </c>
    </row>
    <row r="1724" spans="19:20">
      <c r="S1724" s="18" t="str">
        <f t="shared" si="87"/>
        <v/>
      </c>
      <c r="T1724" s="18">
        <f>Ingredients!A1712</f>
        <v>0</v>
      </c>
    </row>
    <row r="1725" spans="19:20">
      <c r="S1725" s="18" t="str">
        <f t="shared" si="87"/>
        <v/>
      </c>
      <c r="T1725" s="18">
        <f>Ingredients!A1713</f>
        <v>0</v>
      </c>
    </row>
    <row r="1726" spans="19:20">
      <c r="S1726" s="18" t="str">
        <f t="shared" si="87"/>
        <v/>
      </c>
      <c r="T1726" s="18">
        <f>Ingredients!A1714</f>
        <v>0</v>
      </c>
    </row>
    <row r="1727" spans="19:20">
      <c r="S1727" s="18" t="str">
        <f t="shared" si="87"/>
        <v/>
      </c>
      <c r="T1727" s="18">
        <f>Ingredients!A1715</f>
        <v>0</v>
      </c>
    </row>
    <row r="1728" spans="19:20">
      <c r="S1728" s="18" t="str">
        <f t="shared" si="87"/>
        <v/>
      </c>
      <c r="T1728" s="18">
        <f>Ingredients!A1716</f>
        <v>0</v>
      </c>
    </row>
    <row r="1729" spans="19:20">
      <c r="S1729" s="18" t="str">
        <f t="shared" si="87"/>
        <v/>
      </c>
      <c r="T1729" s="18">
        <f>Ingredients!A1717</f>
        <v>0</v>
      </c>
    </row>
    <row r="1730" spans="19:20">
      <c r="S1730" s="18" t="str">
        <f t="shared" si="87"/>
        <v/>
      </c>
      <c r="T1730" s="18">
        <f>Ingredients!A1718</f>
        <v>0</v>
      </c>
    </row>
    <row r="1731" spans="19:20">
      <c r="S1731" s="18" t="str">
        <f t="shared" si="87"/>
        <v/>
      </c>
      <c r="T1731" s="18">
        <f>Ingredients!A1719</f>
        <v>0</v>
      </c>
    </row>
    <row r="1732" spans="19:20">
      <c r="S1732" s="18" t="str">
        <f t="shared" si="87"/>
        <v/>
      </c>
      <c r="T1732" s="18">
        <f>Ingredients!A1720</f>
        <v>0</v>
      </c>
    </row>
    <row r="1733" spans="19:20">
      <c r="S1733" s="18" t="str">
        <f t="shared" si="87"/>
        <v/>
      </c>
      <c r="T1733" s="18">
        <f>Ingredients!A1721</f>
        <v>0</v>
      </c>
    </row>
    <row r="1734" spans="19:20">
      <c r="S1734" s="18" t="str">
        <f t="shared" si="87"/>
        <v/>
      </c>
      <c r="T1734" s="18">
        <f>Ingredients!A1722</f>
        <v>0</v>
      </c>
    </row>
    <row r="1735" spans="19:20">
      <c r="S1735" s="18" t="str">
        <f t="shared" si="87"/>
        <v/>
      </c>
      <c r="T1735" s="18">
        <f>Ingredients!A1723</f>
        <v>0</v>
      </c>
    </row>
    <row r="1736" spans="19:20">
      <c r="S1736" s="18" t="str">
        <f t="shared" si="87"/>
        <v/>
      </c>
      <c r="T1736" s="18">
        <f>Ingredients!A1724</f>
        <v>0</v>
      </c>
    </row>
    <row r="1737" spans="19:20">
      <c r="S1737" s="18" t="str">
        <f t="shared" si="87"/>
        <v/>
      </c>
      <c r="T1737" s="18">
        <f>Ingredients!A1725</f>
        <v>0</v>
      </c>
    </row>
    <row r="1738" spans="19:20">
      <c r="S1738" s="18" t="str">
        <f t="shared" si="87"/>
        <v/>
      </c>
      <c r="T1738" s="18">
        <f>Ingredients!A1726</f>
        <v>0</v>
      </c>
    </row>
    <row r="1739" spans="19:20">
      <c r="S1739" s="18" t="str">
        <f t="shared" si="87"/>
        <v/>
      </c>
      <c r="T1739" s="18">
        <f>Ingredients!A1727</f>
        <v>0</v>
      </c>
    </row>
    <row r="1740" spans="19:20">
      <c r="S1740" s="18" t="str">
        <f t="shared" si="87"/>
        <v/>
      </c>
      <c r="T1740" s="18">
        <f>Ingredients!A1728</f>
        <v>0</v>
      </c>
    </row>
    <row r="1741" spans="19:20">
      <c r="S1741" s="18" t="str">
        <f t="shared" si="87"/>
        <v/>
      </c>
      <c r="T1741" s="18">
        <f>Ingredients!A1729</f>
        <v>0</v>
      </c>
    </row>
    <row r="1742" spans="19:20">
      <c r="S1742" s="18" t="str">
        <f t="shared" si="87"/>
        <v/>
      </c>
      <c r="T1742" s="18">
        <f>Ingredients!A1730</f>
        <v>0</v>
      </c>
    </row>
    <row r="1743" spans="19:20">
      <c r="S1743" s="18" t="str">
        <f t="shared" si="87"/>
        <v/>
      </c>
      <c r="T1743" s="18">
        <f>Ingredients!A1731</f>
        <v>0</v>
      </c>
    </row>
    <row r="1744" spans="19:20">
      <c r="S1744" s="18" t="str">
        <f t="shared" si="87"/>
        <v/>
      </c>
      <c r="T1744" s="18">
        <f>Ingredients!A1732</f>
        <v>0</v>
      </c>
    </row>
    <row r="1745" spans="19:20">
      <c r="S1745" s="18" t="str">
        <f t="shared" si="87"/>
        <v/>
      </c>
      <c r="T1745" s="18">
        <f>Ingredients!A1733</f>
        <v>0</v>
      </c>
    </row>
    <row r="1746" spans="19:20">
      <c r="S1746" s="18" t="str">
        <f t="shared" si="87"/>
        <v/>
      </c>
      <c r="T1746" s="18">
        <f>Ingredients!A1734</f>
        <v>0</v>
      </c>
    </row>
    <row r="1747" spans="19:20">
      <c r="S1747" s="18" t="str">
        <f t="shared" si="87"/>
        <v/>
      </c>
      <c r="T1747" s="18">
        <f>Ingredients!A1735</f>
        <v>0</v>
      </c>
    </row>
    <row r="1748" spans="19:20">
      <c r="S1748" s="18" t="str">
        <f t="shared" si="87"/>
        <v/>
      </c>
      <c r="T1748" s="18">
        <f>Ingredients!A1736</f>
        <v>0</v>
      </c>
    </row>
    <row r="1749" spans="19:20">
      <c r="S1749" s="18" t="str">
        <f t="shared" si="87"/>
        <v/>
      </c>
      <c r="T1749" s="18">
        <f>Ingredients!A1737</f>
        <v>0</v>
      </c>
    </row>
    <row r="1750" spans="19:20">
      <c r="S1750" s="18" t="str">
        <f t="shared" si="87"/>
        <v/>
      </c>
      <c r="T1750" s="18">
        <f>Ingredients!A1738</f>
        <v>0</v>
      </c>
    </row>
    <row r="1751" spans="19:20">
      <c r="S1751" s="18" t="str">
        <f t="shared" si="87"/>
        <v/>
      </c>
      <c r="T1751" s="18">
        <f>Ingredients!A1739</f>
        <v>0</v>
      </c>
    </row>
    <row r="1752" spans="19:20">
      <c r="S1752" s="18" t="str">
        <f t="shared" si="87"/>
        <v/>
      </c>
      <c r="T1752" s="18">
        <f>Ingredients!A1740</f>
        <v>0</v>
      </c>
    </row>
    <row r="1753" spans="19:20">
      <c r="S1753" s="18" t="str">
        <f t="shared" si="87"/>
        <v/>
      </c>
      <c r="T1753" s="18">
        <f>Ingredients!A1741</f>
        <v>0</v>
      </c>
    </row>
    <row r="1754" spans="19:20">
      <c r="S1754" s="18" t="str">
        <f t="shared" si="87"/>
        <v/>
      </c>
      <c r="T1754" s="18">
        <f>Ingredients!A1742</f>
        <v>0</v>
      </c>
    </row>
    <row r="1755" spans="19:20">
      <c r="S1755" s="18" t="str">
        <f t="shared" si="87"/>
        <v/>
      </c>
      <c r="T1755" s="18">
        <f>Ingredients!A1743</f>
        <v>0</v>
      </c>
    </row>
    <row r="1756" spans="19:20">
      <c r="S1756" s="18" t="str">
        <f t="shared" si="87"/>
        <v/>
      </c>
      <c r="T1756" s="18">
        <f>Ingredients!A1744</f>
        <v>0</v>
      </c>
    </row>
    <row r="1757" spans="19:20">
      <c r="S1757" s="18" t="str">
        <f t="shared" si="87"/>
        <v/>
      </c>
      <c r="T1757" s="18">
        <f>Ingredients!A1745</f>
        <v>0</v>
      </c>
    </row>
    <row r="1758" spans="19:20">
      <c r="S1758" s="18" t="str">
        <f t="shared" si="87"/>
        <v/>
      </c>
      <c r="T1758" s="18">
        <f>Ingredients!A1746</f>
        <v>0</v>
      </c>
    </row>
    <row r="1759" spans="19:20">
      <c r="S1759" s="18" t="str">
        <f t="shared" si="87"/>
        <v/>
      </c>
      <c r="T1759" s="18">
        <f>Ingredients!A1747</f>
        <v>0</v>
      </c>
    </row>
    <row r="1760" spans="19:20">
      <c r="S1760" s="18" t="str">
        <f t="shared" si="87"/>
        <v/>
      </c>
      <c r="T1760" s="18">
        <f>Ingredients!A1748</f>
        <v>0</v>
      </c>
    </row>
    <row r="1761" spans="19:20">
      <c r="S1761" s="18" t="str">
        <f t="shared" ref="S1761:S1824" si="88">IF(T1761=0,"",T1761)</f>
        <v/>
      </c>
      <c r="T1761" s="18">
        <f>Ingredients!A1749</f>
        <v>0</v>
      </c>
    </row>
    <row r="1762" spans="19:20">
      <c r="S1762" s="18" t="str">
        <f t="shared" si="88"/>
        <v/>
      </c>
      <c r="T1762" s="18">
        <f>Ingredients!A1750</f>
        <v>0</v>
      </c>
    </row>
    <row r="1763" spans="19:20">
      <c r="S1763" s="18" t="str">
        <f t="shared" si="88"/>
        <v/>
      </c>
      <c r="T1763" s="18">
        <f>Ingredients!A1751</f>
        <v>0</v>
      </c>
    </row>
    <row r="1764" spans="19:20">
      <c r="S1764" s="18" t="str">
        <f t="shared" si="88"/>
        <v/>
      </c>
      <c r="T1764" s="18">
        <f>Ingredients!A1752</f>
        <v>0</v>
      </c>
    </row>
    <row r="1765" spans="19:20">
      <c r="S1765" s="18" t="str">
        <f t="shared" si="88"/>
        <v/>
      </c>
      <c r="T1765" s="18">
        <f>Ingredients!A1753</f>
        <v>0</v>
      </c>
    </row>
    <row r="1766" spans="19:20">
      <c r="S1766" s="18" t="str">
        <f t="shared" si="88"/>
        <v/>
      </c>
      <c r="T1766" s="18">
        <f>Ingredients!A1754</f>
        <v>0</v>
      </c>
    </row>
    <row r="1767" spans="19:20">
      <c r="S1767" s="18" t="str">
        <f t="shared" si="88"/>
        <v/>
      </c>
      <c r="T1767" s="18">
        <f>Ingredients!A1755</f>
        <v>0</v>
      </c>
    </row>
    <row r="1768" spans="19:20">
      <c r="S1768" s="18" t="str">
        <f t="shared" si="88"/>
        <v/>
      </c>
      <c r="T1768" s="18">
        <f>Ingredients!A1756</f>
        <v>0</v>
      </c>
    </row>
    <row r="1769" spans="19:20">
      <c r="S1769" s="18" t="str">
        <f t="shared" si="88"/>
        <v/>
      </c>
      <c r="T1769" s="18">
        <f>Ingredients!A1757</f>
        <v>0</v>
      </c>
    </row>
    <row r="1770" spans="19:20">
      <c r="S1770" s="18" t="str">
        <f t="shared" si="88"/>
        <v/>
      </c>
      <c r="T1770" s="18">
        <f>Ingredients!A1758</f>
        <v>0</v>
      </c>
    </row>
    <row r="1771" spans="19:20">
      <c r="S1771" s="18" t="str">
        <f t="shared" si="88"/>
        <v/>
      </c>
      <c r="T1771" s="18">
        <f>Ingredients!A1759</f>
        <v>0</v>
      </c>
    </row>
    <row r="1772" spans="19:20">
      <c r="S1772" s="18" t="str">
        <f t="shared" si="88"/>
        <v/>
      </c>
      <c r="T1772" s="18">
        <f>Ingredients!A1760</f>
        <v>0</v>
      </c>
    </row>
    <row r="1773" spans="19:20">
      <c r="S1773" s="18" t="str">
        <f t="shared" si="88"/>
        <v/>
      </c>
      <c r="T1773" s="18">
        <f>Ingredients!A1761</f>
        <v>0</v>
      </c>
    </row>
    <row r="1774" spans="19:20">
      <c r="S1774" s="18" t="str">
        <f t="shared" si="88"/>
        <v/>
      </c>
      <c r="T1774" s="18">
        <f>Ingredients!A1762</f>
        <v>0</v>
      </c>
    </row>
    <row r="1775" spans="19:20">
      <c r="S1775" s="18" t="str">
        <f t="shared" si="88"/>
        <v/>
      </c>
      <c r="T1775" s="18">
        <f>Ingredients!A1763</f>
        <v>0</v>
      </c>
    </row>
    <row r="1776" spans="19:20">
      <c r="S1776" s="18" t="str">
        <f t="shared" si="88"/>
        <v/>
      </c>
      <c r="T1776" s="18">
        <f>Ingredients!A1764</f>
        <v>0</v>
      </c>
    </row>
    <row r="1777" spans="19:20">
      <c r="S1777" s="18" t="str">
        <f t="shared" si="88"/>
        <v/>
      </c>
      <c r="T1777" s="18">
        <f>Ingredients!A1765</f>
        <v>0</v>
      </c>
    </row>
    <row r="1778" spans="19:20">
      <c r="S1778" s="18" t="str">
        <f t="shared" si="88"/>
        <v/>
      </c>
      <c r="T1778" s="18">
        <f>Ingredients!A1766</f>
        <v>0</v>
      </c>
    </row>
    <row r="1779" spans="19:20">
      <c r="S1779" s="18" t="str">
        <f t="shared" si="88"/>
        <v/>
      </c>
      <c r="T1779" s="18">
        <f>Ingredients!A1767</f>
        <v>0</v>
      </c>
    </row>
    <row r="1780" spans="19:20">
      <c r="S1780" s="18" t="str">
        <f t="shared" si="88"/>
        <v/>
      </c>
      <c r="T1780" s="18">
        <f>Ingredients!A1768</f>
        <v>0</v>
      </c>
    </row>
    <row r="1781" spans="19:20">
      <c r="S1781" s="18" t="str">
        <f t="shared" si="88"/>
        <v/>
      </c>
      <c r="T1781" s="18">
        <f>Ingredients!A1769</f>
        <v>0</v>
      </c>
    </row>
    <row r="1782" spans="19:20">
      <c r="S1782" s="18" t="str">
        <f t="shared" si="88"/>
        <v/>
      </c>
      <c r="T1782" s="18">
        <f>Ingredients!A1770</f>
        <v>0</v>
      </c>
    </row>
    <row r="1783" spans="19:20">
      <c r="S1783" s="18" t="str">
        <f t="shared" si="88"/>
        <v/>
      </c>
      <c r="T1783" s="18">
        <f>Ingredients!A1771</f>
        <v>0</v>
      </c>
    </row>
    <row r="1784" spans="19:20">
      <c r="S1784" s="18" t="str">
        <f t="shared" si="88"/>
        <v/>
      </c>
      <c r="T1784" s="18">
        <f>Ingredients!A1772</f>
        <v>0</v>
      </c>
    </row>
    <row r="1785" spans="19:20">
      <c r="S1785" s="18" t="str">
        <f t="shared" si="88"/>
        <v/>
      </c>
      <c r="T1785" s="18">
        <f>Ingredients!A1773</f>
        <v>0</v>
      </c>
    </row>
    <row r="1786" spans="19:20">
      <c r="S1786" s="18" t="str">
        <f t="shared" si="88"/>
        <v/>
      </c>
      <c r="T1786" s="18">
        <f>Ingredients!A1774</f>
        <v>0</v>
      </c>
    </row>
    <row r="1787" spans="19:20">
      <c r="S1787" s="18" t="str">
        <f t="shared" si="88"/>
        <v/>
      </c>
      <c r="T1787" s="18">
        <f>Ingredients!A1775</f>
        <v>0</v>
      </c>
    </row>
    <row r="1788" spans="19:20">
      <c r="S1788" s="18" t="str">
        <f t="shared" si="88"/>
        <v/>
      </c>
      <c r="T1788" s="18">
        <f>Ingredients!A1776</f>
        <v>0</v>
      </c>
    </row>
    <row r="1789" spans="19:20">
      <c r="S1789" s="18" t="str">
        <f t="shared" si="88"/>
        <v/>
      </c>
      <c r="T1789" s="18">
        <f>Ingredients!A1777</f>
        <v>0</v>
      </c>
    </row>
    <row r="1790" spans="19:20">
      <c r="S1790" s="18" t="str">
        <f t="shared" si="88"/>
        <v/>
      </c>
      <c r="T1790" s="18">
        <f>Ingredients!A1778</f>
        <v>0</v>
      </c>
    </row>
    <row r="1791" spans="19:20">
      <c r="S1791" s="18" t="str">
        <f t="shared" si="88"/>
        <v/>
      </c>
      <c r="T1791" s="18">
        <f>Ingredients!A1779</f>
        <v>0</v>
      </c>
    </row>
    <row r="1792" spans="19:20">
      <c r="S1792" s="18" t="str">
        <f t="shared" si="88"/>
        <v/>
      </c>
      <c r="T1792" s="18">
        <f>Ingredients!A1780</f>
        <v>0</v>
      </c>
    </row>
    <row r="1793" spans="19:20">
      <c r="S1793" s="18" t="str">
        <f t="shared" si="88"/>
        <v/>
      </c>
      <c r="T1793" s="18">
        <f>Ingredients!A1781</f>
        <v>0</v>
      </c>
    </row>
    <row r="1794" spans="19:20">
      <c r="S1794" s="18" t="str">
        <f t="shared" si="88"/>
        <v/>
      </c>
      <c r="T1794" s="18">
        <f>Ingredients!A1782</f>
        <v>0</v>
      </c>
    </row>
    <row r="1795" spans="19:20">
      <c r="S1795" s="18" t="str">
        <f t="shared" si="88"/>
        <v/>
      </c>
      <c r="T1795" s="18">
        <f>Ingredients!A1783</f>
        <v>0</v>
      </c>
    </row>
    <row r="1796" spans="19:20">
      <c r="S1796" s="18" t="str">
        <f t="shared" si="88"/>
        <v/>
      </c>
      <c r="T1796" s="18">
        <f>Ingredients!A1784</f>
        <v>0</v>
      </c>
    </row>
    <row r="1797" spans="19:20">
      <c r="S1797" s="18" t="str">
        <f t="shared" si="88"/>
        <v/>
      </c>
      <c r="T1797" s="18">
        <f>Ingredients!A1785</f>
        <v>0</v>
      </c>
    </row>
    <row r="1798" spans="19:20">
      <c r="S1798" s="18" t="str">
        <f t="shared" si="88"/>
        <v/>
      </c>
      <c r="T1798" s="18">
        <f>Ingredients!A1786</f>
        <v>0</v>
      </c>
    </row>
    <row r="1799" spans="19:20">
      <c r="S1799" s="18" t="str">
        <f t="shared" si="88"/>
        <v/>
      </c>
      <c r="T1799" s="18">
        <f>Ingredients!A1787</f>
        <v>0</v>
      </c>
    </row>
    <row r="1800" spans="19:20">
      <c r="S1800" s="18" t="str">
        <f t="shared" si="88"/>
        <v/>
      </c>
      <c r="T1800" s="18">
        <f>Ingredients!A1788</f>
        <v>0</v>
      </c>
    </row>
    <row r="1801" spans="19:20">
      <c r="S1801" s="18" t="str">
        <f t="shared" si="88"/>
        <v/>
      </c>
      <c r="T1801" s="18">
        <f>Ingredients!A1789</f>
        <v>0</v>
      </c>
    </row>
    <row r="1802" spans="19:20">
      <c r="S1802" s="18" t="str">
        <f t="shared" si="88"/>
        <v/>
      </c>
      <c r="T1802" s="18">
        <f>Ingredients!A1790</f>
        <v>0</v>
      </c>
    </row>
    <row r="1803" spans="19:20">
      <c r="S1803" s="18" t="str">
        <f t="shared" si="88"/>
        <v/>
      </c>
      <c r="T1803" s="18">
        <f>Ingredients!A1791</f>
        <v>0</v>
      </c>
    </row>
    <row r="1804" spans="19:20">
      <c r="S1804" s="18" t="str">
        <f t="shared" si="88"/>
        <v/>
      </c>
      <c r="T1804" s="18">
        <f>Ingredients!A1792</f>
        <v>0</v>
      </c>
    </row>
    <row r="1805" spans="19:20">
      <c r="S1805" s="18" t="str">
        <f t="shared" si="88"/>
        <v/>
      </c>
      <c r="T1805" s="18">
        <f>Ingredients!A1793</f>
        <v>0</v>
      </c>
    </row>
    <row r="1806" spans="19:20">
      <c r="S1806" s="18" t="str">
        <f t="shared" si="88"/>
        <v/>
      </c>
      <c r="T1806" s="18">
        <f>Ingredients!A1794</f>
        <v>0</v>
      </c>
    </row>
    <row r="1807" spans="19:20">
      <c r="S1807" s="18" t="str">
        <f t="shared" si="88"/>
        <v/>
      </c>
      <c r="T1807" s="18">
        <f>Ingredients!A1795</f>
        <v>0</v>
      </c>
    </row>
    <row r="1808" spans="19:20">
      <c r="S1808" s="18" t="str">
        <f t="shared" si="88"/>
        <v/>
      </c>
      <c r="T1808" s="18">
        <f>Ingredients!A1796</f>
        <v>0</v>
      </c>
    </row>
    <row r="1809" spans="19:20">
      <c r="S1809" s="18" t="str">
        <f t="shared" si="88"/>
        <v/>
      </c>
      <c r="T1809" s="18">
        <f>Ingredients!A1797</f>
        <v>0</v>
      </c>
    </row>
    <row r="1810" spans="19:20">
      <c r="S1810" s="18" t="str">
        <f t="shared" si="88"/>
        <v/>
      </c>
      <c r="T1810" s="18">
        <f>Ingredients!A1798</f>
        <v>0</v>
      </c>
    </row>
    <row r="1811" spans="19:20">
      <c r="S1811" s="18" t="str">
        <f t="shared" si="88"/>
        <v/>
      </c>
      <c r="T1811" s="18">
        <f>Ingredients!A1799</f>
        <v>0</v>
      </c>
    </row>
    <row r="1812" spans="19:20">
      <c r="S1812" s="18" t="str">
        <f t="shared" si="88"/>
        <v/>
      </c>
      <c r="T1812" s="18">
        <f>Ingredients!A1800</f>
        <v>0</v>
      </c>
    </row>
    <row r="1813" spans="19:20">
      <c r="S1813" s="18" t="str">
        <f t="shared" si="88"/>
        <v/>
      </c>
      <c r="T1813" s="18">
        <f>Ingredients!A1801</f>
        <v>0</v>
      </c>
    </row>
    <row r="1814" spans="19:20">
      <c r="S1814" s="18" t="str">
        <f t="shared" si="88"/>
        <v/>
      </c>
      <c r="T1814" s="18">
        <f>Ingredients!A1802</f>
        <v>0</v>
      </c>
    </row>
    <row r="1815" spans="19:20">
      <c r="S1815" s="18" t="str">
        <f t="shared" si="88"/>
        <v/>
      </c>
      <c r="T1815" s="18">
        <f>Ingredients!A1803</f>
        <v>0</v>
      </c>
    </row>
    <row r="1816" spans="19:20">
      <c r="S1816" s="18" t="str">
        <f t="shared" si="88"/>
        <v/>
      </c>
      <c r="T1816" s="18">
        <f>Ingredients!A1804</f>
        <v>0</v>
      </c>
    </row>
    <row r="1817" spans="19:20">
      <c r="S1817" s="18" t="str">
        <f t="shared" si="88"/>
        <v/>
      </c>
      <c r="T1817" s="18">
        <f>Ingredients!A1805</f>
        <v>0</v>
      </c>
    </row>
    <row r="1818" spans="19:20">
      <c r="S1818" s="18" t="str">
        <f t="shared" si="88"/>
        <v/>
      </c>
      <c r="T1818" s="18">
        <f>Ingredients!A1806</f>
        <v>0</v>
      </c>
    </row>
    <row r="1819" spans="19:20">
      <c r="S1819" s="18" t="str">
        <f t="shared" si="88"/>
        <v/>
      </c>
      <c r="T1819" s="18">
        <f>Ingredients!A1807</f>
        <v>0</v>
      </c>
    </row>
    <row r="1820" spans="19:20">
      <c r="S1820" s="18" t="str">
        <f t="shared" si="88"/>
        <v/>
      </c>
      <c r="T1820" s="18">
        <f>Ingredients!A1808</f>
        <v>0</v>
      </c>
    </row>
    <row r="1821" spans="19:20">
      <c r="S1821" s="18" t="str">
        <f t="shared" si="88"/>
        <v/>
      </c>
      <c r="T1821" s="18">
        <f>Ingredients!A1809</f>
        <v>0</v>
      </c>
    </row>
    <row r="1822" spans="19:20">
      <c r="S1822" s="18" t="str">
        <f t="shared" si="88"/>
        <v/>
      </c>
      <c r="T1822" s="18">
        <f>Ingredients!A1810</f>
        <v>0</v>
      </c>
    </row>
    <row r="1823" spans="19:20">
      <c r="S1823" s="18" t="str">
        <f t="shared" si="88"/>
        <v/>
      </c>
      <c r="T1823" s="18">
        <f>Ingredients!A1811</f>
        <v>0</v>
      </c>
    </row>
    <row r="1824" spans="19:20">
      <c r="S1824" s="18" t="str">
        <f t="shared" si="88"/>
        <v/>
      </c>
      <c r="T1824" s="18">
        <f>Ingredients!A1812</f>
        <v>0</v>
      </c>
    </row>
    <row r="1825" spans="19:20">
      <c r="S1825" s="18" t="str">
        <f t="shared" ref="S1825:S1888" si="89">IF(T1825=0,"",T1825)</f>
        <v/>
      </c>
      <c r="T1825" s="18">
        <f>Ingredients!A1813</f>
        <v>0</v>
      </c>
    </row>
    <row r="1826" spans="19:20">
      <c r="S1826" s="18" t="str">
        <f t="shared" si="89"/>
        <v/>
      </c>
      <c r="T1826" s="18">
        <f>Ingredients!A1814</f>
        <v>0</v>
      </c>
    </row>
    <row r="1827" spans="19:20">
      <c r="S1827" s="18" t="str">
        <f t="shared" si="89"/>
        <v/>
      </c>
      <c r="T1827" s="18">
        <f>Ingredients!A1815</f>
        <v>0</v>
      </c>
    </row>
    <row r="1828" spans="19:20">
      <c r="S1828" s="18" t="str">
        <f t="shared" si="89"/>
        <v/>
      </c>
      <c r="T1828" s="18">
        <f>Ingredients!A1816</f>
        <v>0</v>
      </c>
    </row>
    <row r="1829" spans="19:20">
      <c r="S1829" s="18" t="str">
        <f t="shared" si="89"/>
        <v/>
      </c>
      <c r="T1829" s="18">
        <f>Ingredients!A1817</f>
        <v>0</v>
      </c>
    </row>
    <row r="1830" spans="19:20">
      <c r="S1830" s="18" t="str">
        <f t="shared" si="89"/>
        <v/>
      </c>
      <c r="T1830" s="18">
        <f>Ingredients!A1818</f>
        <v>0</v>
      </c>
    </row>
    <row r="1831" spans="19:20">
      <c r="S1831" s="18" t="str">
        <f t="shared" si="89"/>
        <v/>
      </c>
      <c r="T1831" s="18">
        <f>Ingredients!A1819</f>
        <v>0</v>
      </c>
    </row>
    <row r="1832" spans="19:20">
      <c r="S1832" s="18" t="str">
        <f t="shared" si="89"/>
        <v/>
      </c>
      <c r="T1832" s="18">
        <f>Ingredients!A1820</f>
        <v>0</v>
      </c>
    </row>
    <row r="1833" spans="19:20">
      <c r="S1833" s="18" t="str">
        <f t="shared" si="89"/>
        <v/>
      </c>
      <c r="T1833" s="18">
        <f>Ingredients!A1821</f>
        <v>0</v>
      </c>
    </row>
    <row r="1834" spans="19:20">
      <c r="S1834" s="18" t="str">
        <f t="shared" si="89"/>
        <v/>
      </c>
      <c r="T1834" s="18">
        <f>Ingredients!A1822</f>
        <v>0</v>
      </c>
    </row>
    <row r="1835" spans="19:20">
      <c r="S1835" s="18" t="str">
        <f t="shared" si="89"/>
        <v/>
      </c>
      <c r="T1835" s="18">
        <f>Ingredients!A1823</f>
        <v>0</v>
      </c>
    </row>
    <row r="1836" spans="19:20">
      <c r="S1836" s="18" t="str">
        <f t="shared" si="89"/>
        <v/>
      </c>
      <c r="T1836" s="18">
        <f>Ingredients!A1824</f>
        <v>0</v>
      </c>
    </row>
    <row r="1837" spans="19:20">
      <c r="S1837" s="18" t="str">
        <f t="shared" si="89"/>
        <v/>
      </c>
      <c r="T1837" s="18">
        <f>Ingredients!A1825</f>
        <v>0</v>
      </c>
    </row>
    <row r="1838" spans="19:20">
      <c r="S1838" s="18" t="str">
        <f t="shared" si="89"/>
        <v/>
      </c>
      <c r="T1838" s="18">
        <f>Ingredients!A1826</f>
        <v>0</v>
      </c>
    </row>
    <row r="1839" spans="19:20">
      <c r="S1839" s="18" t="str">
        <f t="shared" si="89"/>
        <v/>
      </c>
      <c r="T1839" s="18">
        <f>Ingredients!A1827</f>
        <v>0</v>
      </c>
    </row>
    <row r="1840" spans="19:20">
      <c r="S1840" s="18" t="str">
        <f t="shared" si="89"/>
        <v/>
      </c>
      <c r="T1840" s="18">
        <f>Ingredients!A1828</f>
        <v>0</v>
      </c>
    </row>
    <row r="1841" spans="19:20">
      <c r="S1841" s="18" t="str">
        <f t="shared" si="89"/>
        <v/>
      </c>
      <c r="T1841" s="18">
        <f>Ingredients!A1829</f>
        <v>0</v>
      </c>
    </row>
    <row r="1842" spans="19:20">
      <c r="S1842" s="18" t="str">
        <f t="shared" si="89"/>
        <v/>
      </c>
      <c r="T1842" s="18">
        <f>Ingredients!A1830</f>
        <v>0</v>
      </c>
    </row>
    <row r="1843" spans="19:20">
      <c r="S1843" s="18" t="str">
        <f t="shared" si="89"/>
        <v/>
      </c>
      <c r="T1843" s="18">
        <f>Ingredients!A1831</f>
        <v>0</v>
      </c>
    </row>
    <row r="1844" spans="19:20">
      <c r="S1844" s="18" t="str">
        <f t="shared" si="89"/>
        <v/>
      </c>
      <c r="T1844" s="18">
        <f>Ingredients!A1832</f>
        <v>0</v>
      </c>
    </row>
    <row r="1845" spans="19:20">
      <c r="S1845" s="18" t="str">
        <f t="shared" si="89"/>
        <v/>
      </c>
      <c r="T1845" s="18">
        <f>Ingredients!A1833</f>
        <v>0</v>
      </c>
    </row>
    <row r="1846" spans="19:20">
      <c r="S1846" s="18" t="str">
        <f t="shared" si="89"/>
        <v/>
      </c>
      <c r="T1846" s="18">
        <f>Ingredients!A1834</f>
        <v>0</v>
      </c>
    </row>
    <row r="1847" spans="19:20">
      <c r="S1847" s="18" t="str">
        <f t="shared" si="89"/>
        <v/>
      </c>
      <c r="T1847" s="18">
        <f>Ingredients!A1835</f>
        <v>0</v>
      </c>
    </row>
    <row r="1848" spans="19:20">
      <c r="S1848" s="18" t="str">
        <f t="shared" si="89"/>
        <v/>
      </c>
      <c r="T1848" s="18">
        <f>Ingredients!A1836</f>
        <v>0</v>
      </c>
    </row>
    <row r="1849" spans="19:20">
      <c r="S1849" s="18" t="str">
        <f t="shared" si="89"/>
        <v/>
      </c>
      <c r="T1849" s="18">
        <f>Ingredients!A1837</f>
        <v>0</v>
      </c>
    </row>
    <row r="1850" spans="19:20">
      <c r="S1850" s="18" t="str">
        <f t="shared" si="89"/>
        <v/>
      </c>
      <c r="T1850" s="18">
        <f>Ingredients!A1838</f>
        <v>0</v>
      </c>
    </row>
    <row r="1851" spans="19:20">
      <c r="S1851" s="18" t="str">
        <f t="shared" si="89"/>
        <v/>
      </c>
      <c r="T1851" s="18">
        <f>Ingredients!A1839</f>
        <v>0</v>
      </c>
    </row>
    <row r="1852" spans="19:20">
      <c r="S1852" s="18" t="str">
        <f t="shared" si="89"/>
        <v/>
      </c>
      <c r="T1852" s="18">
        <f>Ingredients!A1840</f>
        <v>0</v>
      </c>
    </row>
    <row r="1853" spans="19:20">
      <c r="S1853" s="18" t="str">
        <f t="shared" si="89"/>
        <v/>
      </c>
      <c r="T1853" s="18">
        <f>Ingredients!A1841</f>
        <v>0</v>
      </c>
    </row>
    <row r="1854" spans="19:20">
      <c r="S1854" s="18" t="str">
        <f t="shared" si="89"/>
        <v/>
      </c>
      <c r="T1854" s="18">
        <f>Ingredients!A1842</f>
        <v>0</v>
      </c>
    </row>
    <row r="1855" spans="19:20">
      <c r="S1855" s="18" t="str">
        <f t="shared" si="89"/>
        <v/>
      </c>
      <c r="T1855" s="18">
        <f>Ingredients!A1843</f>
        <v>0</v>
      </c>
    </row>
    <row r="1856" spans="19:20">
      <c r="S1856" s="18" t="str">
        <f t="shared" si="89"/>
        <v/>
      </c>
      <c r="T1856" s="18">
        <f>Ingredients!A1844</f>
        <v>0</v>
      </c>
    </row>
    <row r="1857" spans="19:20">
      <c r="S1857" s="18" t="str">
        <f t="shared" si="89"/>
        <v/>
      </c>
      <c r="T1857" s="18">
        <f>Ingredients!A1845</f>
        <v>0</v>
      </c>
    </row>
    <row r="1858" spans="19:20">
      <c r="S1858" s="18" t="str">
        <f t="shared" si="89"/>
        <v/>
      </c>
      <c r="T1858" s="18">
        <f>Ingredients!A1846</f>
        <v>0</v>
      </c>
    </row>
    <row r="1859" spans="19:20">
      <c r="S1859" s="18" t="str">
        <f t="shared" si="89"/>
        <v/>
      </c>
      <c r="T1859" s="18">
        <f>Ingredients!A1847</f>
        <v>0</v>
      </c>
    </row>
    <row r="1860" spans="19:20">
      <c r="S1860" s="18" t="str">
        <f t="shared" si="89"/>
        <v/>
      </c>
      <c r="T1860" s="18">
        <f>Ingredients!A1848</f>
        <v>0</v>
      </c>
    </row>
    <row r="1861" spans="19:20">
      <c r="S1861" s="18" t="str">
        <f t="shared" si="89"/>
        <v/>
      </c>
      <c r="T1861" s="18">
        <f>Ingredients!A1849</f>
        <v>0</v>
      </c>
    </row>
    <row r="1862" spans="19:20">
      <c r="S1862" s="18" t="str">
        <f t="shared" si="89"/>
        <v/>
      </c>
      <c r="T1862" s="18">
        <f>Ingredients!A1850</f>
        <v>0</v>
      </c>
    </row>
    <row r="1863" spans="19:20">
      <c r="S1863" s="18" t="str">
        <f t="shared" si="89"/>
        <v/>
      </c>
      <c r="T1863" s="18">
        <f>Ingredients!A1851</f>
        <v>0</v>
      </c>
    </row>
    <row r="1864" spans="19:20">
      <c r="S1864" s="18" t="str">
        <f t="shared" si="89"/>
        <v/>
      </c>
      <c r="T1864" s="18">
        <f>Ingredients!A1852</f>
        <v>0</v>
      </c>
    </row>
    <row r="1865" spans="19:20">
      <c r="S1865" s="18" t="str">
        <f t="shared" si="89"/>
        <v/>
      </c>
      <c r="T1865" s="18">
        <f>Ingredients!A1853</f>
        <v>0</v>
      </c>
    </row>
    <row r="1866" spans="19:20">
      <c r="S1866" s="18" t="str">
        <f t="shared" si="89"/>
        <v/>
      </c>
      <c r="T1866" s="18">
        <f>Ingredients!A1854</f>
        <v>0</v>
      </c>
    </row>
    <row r="1867" spans="19:20">
      <c r="S1867" s="18" t="str">
        <f t="shared" si="89"/>
        <v/>
      </c>
      <c r="T1867" s="18">
        <f>Ingredients!A1855</f>
        <v>0</v>
      </c>
    </row>
    <row r="1868" spans="19:20">
      <c r="S1868" s="18" t="str">
        <f t="shared" si="89"/>
        <v/>
      </c>
      <c r="T1868" s="18">
        <f>Ingredients!A1856</f>
        <v>0</v>
      </c>
    </row>
    <row r="1869" spans="19:20">
      <c r="S1869" s="18" t="str">
        <f t="shared" si="89"/>
        <v/>
      </c>
      <c r="T1869" s="18">
        <f>Ingredients!A1857</f>
        <v>0</v>
      </c>
    </row>
    <row r="1870" spans="19:20">
      <c r="S1870" s="18" t="str">
        <f t="shared" si="89"/>
        <v/>
      </c>
      <c r="T1870" s="18">
        <f>Ingredients!A1858</f>
        <v>0</v>
      </c>
    </row>
    <row r="1871" spans="19:20">
      <c r="S1871" s="18" t="str">
        <f t="shared" si="89"/>
        <v/>
      </c>
      <c r="T1871" s="18">
        <f>Ingredients!A1859</f>
        <v>0</v>
      </c>
    </row>
    <row r="1872" spans="19:20">
      <c r="S1872" s="18" t="str">
        <f t="shared" si="89"/>
        <v/>
      </c>
      <c r="T1872" s="18">
        <f>Ingredients!A1860</f>
        <v>0</v>
      </c>
    </row>
    <row r="1873" spans="19:20">
      <c r="S1873" s="18" t="str">
        <f t="shared" si="89"/>
        <v/>
      </c>
      <c r="T1873" s="18">
        <f>Ingredients!A1861</f>
        <v>0</v>
      </c>
    </row>
    <row r="1874" spans="19:20">
      <c r="S1874" s="18" t="str">
        <f t="shared" si="89"/>
        <v/>
      </c>
      <c r="T1874" s="18">
        <f>Ingredients!A1862</f>
        <v>0</v>
      </c>
    </row>
    <row r="1875" spans="19:20">
      <c r="S1875" s="18" t="str">
        <f t="shared" si="89"/>
        <v/>
      </c>
      <c r="T1875" s="18">
        <f>Ingredients!A1863</f>
        <v>0</v>
      </c>
    </row>
    <row r="1876" spans="19:20">
      <c r="S1876" s="18" t="str">
        <f t="shared" si="89"/>
        <v/>
      </c>
      <c r="T1876" s="18">
        <f>Ingredients!A1864</f>
        <v>0</v>
      </c>
    </row>
    <row r="1877" spans="19:20">
      <c r="S1877" s="18" t="str">
        <f t="shared" si="89"/>
        <v/>
      </c>
      <c r="T1877" s="18">
        <f>Ingredients!A1865</f>
        <v>0</v>
      </c>
    </row>
    <row r="1878" spans="19:20">
      <c r="S1878" s="18" t="str">
        <f t="shared" si="89"/>
        <v/>
      </c>
      <c r="T1878" s="18">
        <f>Ingredients!A1866</f>
        <v>0</v>
      </c>
    </row>
    <row r="1879" spans="19:20">
      <c r="S1879" s="18" t="str">
        <f t="shared" si="89"/>
        <v/>
      </c>
      <c r="T1879" s="18">
        <f>Ingredients!A1867</f>
        <v>0</v>
      </c>
    </row>
    <row r="1880" spans="19:20">
      <c r="S1880" s="18" t="str">
        <f t="shared" si="89"/>
        <v/>
      </c>
      <c r="T1880" s="18">
        <f>Ingredients!A1868</f>
        <v>0</v>
      </c>
    </row>
    <row r="1881" spans="19:20">
      <c r="S1881" s="18" t="str">
        <f t="shared" si="89"/>
        <v/>
      </c>
      <c r="T1881" s="18">
        <f>Ingredients!A1869</f>
        <v>0</v>
      </c>
    </row>
    <row r="1882" spans="19:20">
      <c r="S1882" s="18" t="str">
        <f t="shared" si="89"/>
        <v/>
      </c>
      <c r="T1882" s="18">
        <f>Ingredients!A1870</f>
        <v>0</v>
      </c>
    </row>
    <row r="1883" spans="19:20">
      <c r="S1883" s="18" t="str">
        <f t="shared" si="89"/>
        <v/>
      </c>
      <c r="T1883" s="18">
        <f>Ingredients!A1871</f>
        <v>0</v>
      </c>
    </row>
    <row r="1884" spans="19:20">
      <c r="S1884" s="18" t="str">
        <f t="shared" si="89"/>
        <v/>
      </c>
      <c r="T1884" s="18">
        <f>Ingredients!A1872</f>
        <v>0</v>
      </c>
    </row>
    <row r="1885" spans="19:20">
      <c r="S1885" s="18" t="str">
        <f t="shared" si="89"/>
        <v/>
      </c>
      <c r="T1885" s="18">
        <f>Ingredients!A1873</f>
        <v>0</v>
      </c>
    </row>
    <row r="1886" spans="19:20">
      <c r="S1886" s="18" t="str">
        <f t="shared" si="89"/>
        <v/>
      </c>
      <c r="T1886" s="18">
        <f>Ingredients!A1874</f>
        <v>0</v>
      </c>
    </row>
    <row r="1887" spans="19:20">
      <c r="S1887" s="18" t="str">
        <f t="shared" si="89"/>
        <v/>
      </c>
      <c r="T1887" s="18">
        <f>Ingredients!A1875</f>
        <v>0</v>
      </c>
    </row>
    <row r="1888" spans="19:20">
      <c r="S1888" s="18" t="str">
        <f t="shared" si="89"/>
        <v/>
      </c>
      <c r="T1888" s="18">
        <f>Ingredients!A1876</f>
        <v>0</v>
      </c>
    </row>
    <row r="1889" spans="19:20">
      <c r="S1889" s="18" t="str">
        <f t="shared" ref="S1889:S1952" si="90">IF(T1889=0,"",T1889)</f>
        <v/>
      </c>
      <c r="T1889" s="18">
        <f>Ingredients!A1877</f>
        <v>0</v>
      </c>
    </row>
    <row r="1890" spans="19:20">
      <c r="S1890" s="18" t="str">
        <f t="shared" si="90"/>
        <v/>
      </c>
      <c r="T1890" s="18">
        <f>Ingredients!A1878</f>
        <v>0</v>
      </c>
    </row>
    <row r="1891" spans="19:20">
      <c r="S1891" s="18" t="str">
        <f t="shared" si="90"/>
        <v/>
      </c>
      <c r="T1891" s="18">
        <f>Ingredients!A1879</f>
        <v>0</v>
      </c>
    </row>
    <row r="1892" spans="19:20">
      <c r="S1892" s="18" t="str">
        <f t="shared" si="90"/>
        <v/>
      </c>
      <c r="T1892" s="18">
        <f>Ingredients!A1880</f>
        <v>0</v>
      </c>
    </row>
    <row r="1893" spans="19:20">
      <c r="S1893" s="18" t="str">
        <f t="shared" si="90"/>
        <v/>
      </c>
      <c r="T1893" s="18">
        <f>Ingredients!A1881</f>
        <v>0</v>
      </c>
    </row>
    <row r="1894" spans="19:20">
      <c r="S1894" s="18" t="str">
        <f t="shared" si="90"/>
        <v/>
      </c>
      <c r="T1894" s="18">
        <f>Ingredients!A1882</f>
        <v>0</v>
      </c>
    </row>
    <row r="1895" spans="19:20">
      <c r="S1895" s="18" t="str">
        <f t="shared" si="90"/>
        <v/>
      </c>
      <c r="T1895" s="18">
        <f>Ingredients!A1883</f>
        <v>0</v>
      </c>
    </row>
    <row r="1896" spans="19:20">
      <c r="S1896" s="18" t="str">
        <f t="shared" si="90"/>
        <v/>
      </c>
      <c r="T1896" s="18">
        <f>Ingredients!A1884</f>
        <v>0</v>
      </c>
    </row>
    <row r="1897" spans="19:20">
      <c r="S1897" s="18" t="str">
        <f t="shared" si="90"/>
        <v/>
      </c>
      <c r="T1897" s="18">
        <f>Ingredients!A1885</f>
        <v>0</v>
      </c>
    </row>
    <row r="1898" spans="19:20">
      <c r="S1898" s="18" t="str">
        <f t="shared" si="90"/>
        <v/>
      </c>
      <c r="T1898" s="18">
        <f>Ingredients!A1886</f>
        <v>0</v>
      </c>
    </row>
    <row r="1899" spans="19:20">
      <c r="S1899" s="18" t="str">
        <f t="shared" si="90"/>
        <v/>
      </c>
      <c r="T1899" s="18">
        <f>Ingredients!A1887</f>
        <v>0</v>
      </c>
    </row>
    <row r="1900" spans="19:20">
      <c r="S1900" s="18" t="str">
        <f t="shared" si="90"/>
        <v/>
      </c>
      <c r="T1900" s="18">
        <f>Ingredients!A1888</f>
        <v>0</v>
      </c>
    </row>
    <row r="1901" spans="19:20">
      <c r="S1901" s="18" t="str">
        <f t="shared" si="90"/>
        <v/>
      </c>
      <c r="T1901" s="18">
        <f>Ingredients!A1889</f>
        <v>0</v>
      </c>
    </row>
    <row r="1902" spans="19:20">
      <c r="S1902" s="18" t="str">
        <f t="shared" si="90"/>
        <v/>
      </c>
      <c r="T1902" s="18">
        <f>Ingredients!A1890</f>
        <v>0</v>
      </c>
    </row>
    <row r="1903" spans="19:20">
      <c r="S1903" s="18" t="str">
        <f t="shared" si="90"/>
        <v/>
      </c>
      <c r="T1903" s="18">
        <f>Ingredients!A1891</f>
        <v>0</v>
      </c>
    </row>
    <row r="1904" spans="19:20">
      <c r="S1904" s="18" t="str">
        <f t="shared" si="90"/>
        <v/>
      </c>
      <c r="T1904" s="18">
        <f>Ingredients!A1892</f>
        <v>0</v>
      </c>
    </row>
    <row r="1905" spans="19:20">
      <c r="S1905" s="18" t="str">
        <f t="shared" si="90"/>
        <v/>
      </c>
      <c r="T1905" s="18">
        <f>Ingredients!A1893</f>
        <v>0</v>
      </c>
    </row>
    <row r="1906" spans="19:20">
      <c r="S1906" s="18" t="str">
        <f t="shared" si="90"/>
        <v/>
      </c>
      <c r="T1906" s="18">
        <f>Ingredients!A1894</f>
        <v>0</v>
      </c>
    </row>
    <row r="1907" spans="19:20">
      <c r="S1907" s="18" t="str">
        <f t="shared" si="90"/>
        <v/>
      </c>
      <c r="T1907" s="18">
        <f>Ingredients!A1895</f>
        <v>0</v>
      </c>
    </row>
    <row r="1908" spans="19:20">
      <c r="S1908" s="18" t="str">
        <f t="shared" si="90"/>
        <v/>
      </c>
      <c r="T1908" s="18">
        <f>Ingredients!A1896</f>
        <v>0</v>
      </c>
    </row>
    <row r="1909" spans="19:20">
      <c r="S1909" s="18" t="str">
        <f t="shared" si="90"/>
        <v/>
      </c>
      <c r="T1909" s="18">
        <f>Ingredients!A1897</f>
        <v>0</v>
      </c>
    </row>
    <row r="1910" spans="19:20">
      <c r="S1910" s="18" t="str">
        <f t="shared" si="90"/>
        <v/>
      </c>
      <c r="T1910" s="18">
        <f>Ingredients!A1898</f>
        <v>0</v>
      </c>
    </row>
    <row r="1911" spans="19:20">
      <c r="S1911" s="18" t="str">
        <f t="shared" si="90"/>
        <v/>
      </c>
      <c r="T1911" s="18">
        <f>Ingredients!A1899</f>
        <v>0</v>
      </c>
    </row>
    <row r="1912" spans="19:20">
      <c r="S1912" s="18" t="str">
        <f t="shared" si="90"/>
        <v/>
      </c>
      <c r="T1912" s="18">
        <f>Ingredients!A1900</f>
        <v>0</v>
      </c>
    </row>
    <row r="1913" spans="19:20">
      <c r="S1913" s="18" t="str">
        <f t="shared" si="90"/>
        <v/>
      </c>
      <c r="T1913" s="18">
        <f>Ingredients!A1901</f>
        <v>0</v>
      </c>
    </row>
    <row r="1914" spans="19:20">
      <c r="S1914" s="18" t="str">
        <f t="shared" si="90"/>
        <v/>
      </c>
      <c r="T1914" s="18">
        <f>Ingredients!A1902</f>
        <v>0</v>
      </c>
    </row>
    <row r="1915" spans="19:20">
      <c r="S1915" s="18" t="str">
        <f t="shared" si="90"/>
        <v/>
      </c>
      <c r="T1915" s="18">
        <f>Ingredients!A1903</f>
        <v>0</v>
      </c>
    </row>
    <row r="1916" spans="19:20">
      <c r="S1916" s="18" t="str">
        <f t="shared" si="90"/>
        <v/>
      </c>
      <c r="T1916" s="18">
        <f>Ingredients!A1904</f>
        <v>0</v>
      </c>
    </row>
    <row r="1917" spans="19:20">
      <c r="S1917" s="18" t="str">
        <f t="shared" si="90"/>
        <v/>
      </c>
      <c r="T1917" s="18">
        <f>Ingredients!A1905</f>
        <v>0</v>
      </c>
    </row>
    <row r="1918" spans="19:20">
      <c r="S1918" s="18" t="str">
        <f t="shared" si="90"/>
        <v/>
      </c>
      <c r="T1918" s="18">
        <f>Ingredients!A1906</f>
        <v>0</v>
      </c>
    </row>
    <row r="1919" spans="19:20">
      <c r="S1919" s="18" t="str">
        <f t="shared" si="90"/>
        <v/>
      </c>
      <c r="T1919" s="18">
        <f>Ingredients!A1907</f>
        <v>0</v>
      </c>
    </row>
    <row r="1920" spans="19:20">
      <c r="S1920" s="18" t="str">
        <f t="shared" si="90"/>
        <v/>
      </c>
      <c r="T1920" s="18">
        <f>Ingredients!A1908</f>
        <v>0</v>
      </c>
    </row>
    <row r="1921" spans="19:20">
      <c r="S1921" s="18" t="str">
        <f t="shared" si="90"/>
        <v/>
      </c>
      <c r="T1921" s="18">
        <f>Ingredients!A1909</f>
        <v>0</v>
      </c>
    </row>
    <row r="1922" spans="19:20">
      <c r="S1922" s="18" t="str">
        <f t="shared" si="90"/>
        <v/>
      </c>
      <c r="T1922" s="18">
        <f>Ingredients!A1910</f>
        <v>0</v>
      </c>
    </row>
    <row r="1923" spans="19:20">
      <c r="S1923" s="18" t="str">
        <f t="shared" si="90"/>
        <v/>
      </c>
      <c r="T1923" s="18">
        <f>Ingredients!A1911</f>
        <v>0</v>
      </c>
    </row>
    <row r="1924" spans="19:20">
      <c r="S1924" s="18" t="str">
        <f t="shared" si="90"/>
        <v/>
      </c>
      <c r="T1924" s="18">
        <f>Ingredients!A1912</f>
        <v>0</v>
      </c>
    </row>
    <row r="1925" spans="19:20">
      <c r="S1925" s="18" t="str">
        <f t="shared" si="90"/>
        <v/>
      </c>
      <c r="T1925" s="18">
        <f>Ingredients!A1913</f>
        <v>0</v>
      </c>
    </row>
    <row r="1926" spans="19:20">
      <c r="S1926" s="18" t="str">
        <f t="shared" si="90"/>
        <v/>
      </c>
      <c r="T1926" s="18">
        <f>Ingredients!A1914</f>
        <v>0</v>
      </c>
    </row>
    <row r="1927" spans="19:20">
      <c r="S1927" s="18" t="str">
        <f t="shared" si="90"/>
        <v/>
      </c>
      <c r="T1927" s="18">
        <f>Ingredients!A1915</f>
        <v>0</v>
      </c>
    </row>
    <row r="1928" spans="19:20">
      <c r="S1928" s="18" t="str">
        <f t="shared" si="90"/>
        <v/>
      </c>
      <c r="T1928" s="18">
        <f>Ingredients!A1916</f>
        <v>0</v>
      </c>
    </row>
    <row r="1929" spans="19:20">
      <c r="S1929" s="18" t="str">
        <f t="shared" si="90"/>
        <v/>
      </c>
      <c r="T1929" s="18">
        <f>Ingredients!A1917</f>
        <v>0</v>
      </c>
    </row>
    <row r="1930" spans="19:20">
      <c r="S1930" s="18" t="str">
        <f t="shared" si="90"/>
        <v/>
      </c>
      <c r="T1930" s="18">
        <f>Ingredients!A1918</f>
        <v>0</v>
      </c>
    </row>
    <row r="1931" spans="19:20">
      <c r="S1931" s="18" t="str">
        <f t="shared" si="90"/>
        <v/>
      </c>
      <c r="T1931" s="18">
        <f>Ingredients!A1919</f>
        <v>0</v>
      </c>
    </row>
    <row r="1932" spans="19:20">
      <c r="S1932" s="18" t="str">
        <f t="shared" si="90"/>
        <v/>
      </c>
      <c r="T1932" s="18">
        <f>Ingredients!A1920</f>
        <v>0</v>
      </c>
    </row>
    <row r="1933" spans="19:20">
      <c r="S1933" s="18" t="str">
        <f t="shared" si="90"/>
        <v/>
      </c>
      <c r="T1933" s="18">
        <f>Ingredients!A1921</f>
        <v>0</v>
      </c>
    </row>
    <row r="1934" spans="19:20">
      <c r="S1934" s="18" t="str">
        <f t="shared" si="90"/>
        <v/>
      </c>
      <c r="T1934" s="18">
        <f>Ingredients!A1922</f>
        <v>0</v>
      </c>
    </row>
    <row r="1935" spans="19:20">
      <c r="S1935" s="18" t="str">
        <f t="shared" si="90"/>
        <v/>
      </c>
      <c r="T1935" s="18">
        <f>Ingredients!A1923</f>
        <v>0</v>
      </c>
    </row>
    <row r="1936" spans="19:20">
      <c r="S1936" s="18" t="str">
        <f t="shared" si="90"/>
        <v/>
      </c>
      <c r="T1936" s="18">
        <f>Ingredients!A1924</f>
        <v>0</v>
      </c>
    </row>
    <row r="1937" spans="19:20">
      <c r="S1937" s="18" t="str">
        <f t="shared" si="90"/>
        <v/>
      </c>
      <c r="T1937" s="18">
        <f>Ingredients!A1925</f>
        <v>0</v>
      </c>
    </row>
    <row r="1938" spans="19:20">
      <c r="S1938" s="18" t="str">
        <f t="shared" si="90"/>
        <v/>
      </c>
      <c r="T1938" s="18">
        <f>Ingredients!A1926</f>
        <v>0</v>
      </c>
    </row>
    <row r="1939" spans="19:20">
      <c r="S1939" s="18" t="str">
        <f t="shared" si="90"/>
        <v/>
      </c>
      <c r="T1939" s="18">
        <f>Ingredients!A1927</f>
        <v>0</v>
      </c>
    </row>
    <row r="1940" spans="19:20">
      <c r="S1940" s="18" t="str">
        <f t="shared" si="90"/>
        <v/>
      </c>
      <c r="T1940" s="18">
        <f>Ingredients!A1928</f>
        <v>0</v>
      </c>
    </row>
    <row r="1941" spans="19:20">
      <c r="S1941" s="18" t="str">
        <f t="shared" si="90"/>
        <v/>
      </c>
      <c r="T1941" s="18">
        <f>Ingredients!A1929</f>
        <v>0</v>
      </c>
    </row>
    <row r="1942" spans="19:20">
      <c r="S1942" s="18" t="str">
        <f t="shared" si="90"/>
        <v/>
      </c>
      <c r="T1942" s="18">
        <f>Ingredients!A1930</f>
        <v>0</v>
      </c>
    </row>
    <row r="1943" spans="19:20">
      <c r="S1943" s="18" t="str">
        <f t="shared" si="90"/>
        <v/>
      </c>
      <c r="T1943" s="18">
        <f>Ingredients!A1931</f>
        <v>0</v>
      </c>
    </row>
    <row r="1944" spans="19:20">
      <c r="S1944" s="18" t="str">
        <f t="shared" si="90"/>
        <v/>
      </c>
      <c r="T1944" s="18">
        <f>Ingredients!A1932</f>
        <v>0</v>
      </c>
    </row>
    <row r="1945" spans="19:20">
      <c r="S1945" s="18" t="str">
        <f t="shared" si="90"/>
        <v/>
      </c>
      <c r="T1945" s="18">
        <f>Ingredients!A1933</f>
        <v>0</v>
      </c>
    </row>
    <row r="1946" spans="19:20">
      <c r="S1946" s="18" t="str">
        <f t="shared" si="90"/>
        <v/>
      </c>
      <c r="T1946" s="18">
        <f>Ingredients!A1934</f>
        <v>0</v>
      </c>
    </row>
    <row r="1947" spans="19:20">
      <c r="S1947" s="18" t="str">
        <f t="shared" si="90"/>
        <v/>
      </c>
      <c r="T1947" s="18">
        <f>Ingredients!A1935</f>
        <v>0</v>
      </c>
    </row>
    <row r="1948" spans="19:20">
      <c r="S1948" s="18" t="str">
        <f t="shared" si="90"/>
        <v/>
      </c>
      <c r="T1948" s="18">
        <f>Ingredients!A1936</f>
        <v>0</v>
      </c>
    </row>
    <row r="1949" spans="19:20">
      <c r="S1949" s="18" t="str">
        <f t="shared" si="90"/>
        <v/>
      </c>
      <c r="T1949" s="18">
        <f>Ingredients!A1937</f>
        <v>0</v>
      </c>
    </row>
    <row r="1950" spans="19:20">
      <c r="S1950" s="18" t="str">
        <f t="shared" si="90"/>
        <v/>
      </c>
      <c r="T1950" s="18">
        <f>Ingredients!A1938</f>
        <v>0</v>
      </c>
    </row>
    <row r="1951" spans="19:20">
      <c r="S1951" s="18" t="str">
        <f t="shared" si="90"/>
        <v/>
      </c>
      <c r="T1951" s="18">
        <f>Ingredients!A1939</f>
        <v>0</v>
      </c>
    </row>
    <row r="1952" spans="19:20">
      <c r="S1952" s="18" t="str">
        <f t="shared" si="90"/>
        <v/>
      </c>
      <c r="T1952" s="18">
        <f>Ingredients!A1940</f>
        <v>0</v>
      </c>
    </row>
    <row r="1953" spans="19:20">
      <c r="S1953" s="18" t="str">
        <f t="shared" ref="S1953:S2016" si="91">IF(T1953=0,"",T1953)</f>
        <v/>
      </c>
      <c r="T1953" s="18">
        <f>Ingredients!A1941</f>
        <v>0</v>
      </c>
    </row>
    <row r="1954" spans="19:20">
      <c r="S1954" s="18" t="str">
        <f t="shared" si="91"/>
        <v/>
      </c>
      <c r="T1954" s="18">
        <f>Ingredients!A1942</f>
        <v>0</v>
      </c>
    </row>
    <row r="1955" spans="19:20">
      <c r="S1955" s="18" t="str">
        <f t="shared" si="91"/>
        <v/>
      </c>
      <c r="T1955" s="18">
        <f>Ingredients!A1943</f>
        <v>0</v>
      </c>
    </row>
    <row r="1956" spans="19:20">
      <c r="S1956" s="18" t="str">
        <f t="shared" si="91"/>
        <v/>
      </c>
      <c r="T1956" s="18">
        <f>Ingredients!A1944</f>
        <v>0</v>
      </c>
    </row>
    <row r="1957" spans="19:20">
      <c r="S1957" s="18" t="str">
        <f t="shared" si="91"/>
        <v/>
      </c>
      <c r="T1957" s="18">
        <f>Ingredients!A1945</f>
        <v>0</v>
      </c>
    </row>
    <row r="1958" spans="19:20">
      <c r="S1958" s="18" t="str">
        <f t="shared" si="91"/>
        <v/>
      </c>
      <c r="T1958" s="18">
        <f>Ingredients!A1946</f>
        <v>0</v>
      </c>
    </row>
    <row r="1959" spans="19:20">
      <c r="S1959" s="18" t="str">
        <f t="shared" si="91"/>
        <v/>
      </c>
      <c r="T1959" s="18">
        <f>Ingredients!A1947</f>
        <v>0</v>
      </c>
    </row>
    <row r="1960" spans="19:20">
      <c r="S1960" s="18" t="str">
        <f t="shared" si="91"/>
        <v/>
      </c>
      <c r="T1960" s="18">
        <f>Ingredients!A1948</f>
        <v>0</v>
      </c>
    </row>
    <row r="1961" spans="19:20">
      <c r="S1961" s="18" t="str">
        <f t="shared" si="91"/>
        <v/>
      </c>
      <c r="T1961" s="18">
        <f>Ingredients!A1949</f>
        <v>0</v>
      </c>
    </row>
    <row r="1962" spans="19:20">
      <c r="S1962" s="18" t="str">
        <f t="shared" si="91"/>
        <v/>
      </c>
      <c r="T1962" s="18">
        <f>Ingredients!A1950</f>
        <v>0</v>
      </c>
    </row>
    <row r="1963" spans="19:20">
      <c r="S1963" s="18" t="str">
        <f t="shared" si="91"/>
        <v/>
      </c>
      <c r="T1963" s="18">
        <f>Ingredients!A1951</f>
        <v>0</v>
      </c>
    </row>
    <row r="1964" spans="19:20">
      <c r="S1964" s="18" t="str">
        <f t="shared" si="91"/>
        <v/>
      </c>
      <c r="T1964" s="18">
        <f>Ingredients!A1952</f>
        <v>0</v>
      </c>
    </row>
    <row r="1965" spans="19:20">
      <c r="S1965" s="18" t="str">
        <f t="shared" si="91"/>
        <v/>
      </c>
      <c r="T1965" s="18">
        <f>Ingredients!A1953</f>
        <v>0</v>
      </c>
    </row>
    <row r="1966" spans="19:20">
      <c r="S1966" s="18" t="str">
        <f t="shared" si="91"/>
        <v/>
      </c>
      <c r="T1966" s="18">
        <f>Ingredients!A1954</f>
        <v>0</v>
      </c>
    </row>
    <row r="1967" spans="19:20">
      <c r="S1967" s="18" t="str">
        <f t="shared" si="91"/>
        <v/>
      </c>
      <c r="T1967" s="18">
        <f>Ingredients!A1955</f>
        <v>0</v>
      </c>
    </row>
    <row r="1968" spans="19:20">
      <c r="S1968" s="18" t="str">
        <f t="shared" si="91"/>
        <v/>
      </c>
      <c r="T1968" s="18">
        <f>Ingredients!A1956</f>
        <v>0</v>
      </c>
    </row>
    <row r="1969" spans="19:20">
      <c r="S1969" s="18" t="str">
        <f t="shared" si="91"/>
        <v/>
      </c>
      <c r="T1969" s="18">
        <f>Ingredients!A1957</f>
        <v>0</v>
      </c>
    </row>
    <row r="1970" spans="19:20">
      <c r="S1970" s="18" t="str">
        <f t="shared" si="91"/>
        <v/>
      </c>
      <c r="T1970" s="18">
        <f>Ingredients!A1958</f>
        <v>0</v>
      </c>
    </row>
    <row r="1971" spans="19:20">
      <c r="S1971" s="18" t="str">
        <f t="shared" si="91"/>
        <v/>
      </c>
      <c r="T1971" s="18">
        <f>Ingredients!A1959</f>
        <v>0</v>
      </c>
    </row>
    <row r="1972" spans="19:20">
      <c r="S1972" s="18" t="str">
        <f t="shared" si="91"/>
        <v/>
      </c>
      <c r="T1972" s="18">
        <f>Ingredients!A1960</f>
        <v>0</v>
      </c>
    </row>
    <row r="1973" spans="19:20">
      <c r="S1973" s="18" t="str">
        <f t="shared" si="91"/>
        <v/>
      </c>
      <c r="T1973" s="18">
        <f>Ingredients!A1961</f>
        <v>0</v>
      </c>
    </row>
    <row r="1974" spans="19:20">
      <c r="S1974" s="18" t="str">
        <f t="shared" si="91"/>
        <v/>
      </c>
      <c r="T1974" s="18">
        <f>Ingredients!A1962</f>
        <v>0</v>
      </c>
    </row>
    <row r="1975" spans="19:20">
      <c r="S1975" s="18" t="str">
        <f t="shared" si="91"/>
        <v/>
      </c>
      <c r="T1975" s="18">
        <f>Ingredients!A1963</f>
        <v>0</v>
      </c>
    </row>
    <row r="1976" spans="19:20">
      <c r="S1976" s="18" t="str">
        <f t="shared" si="91"/>
        <v/>
      </c>
      <c r="T1976" s="18">
        <f>Ingredients!A1964</f>
        <v>0</v>
      </c>
    </row>
    <row r="1977" spans="19:20">
      <c r="S1977" s="18" t="str">
        <f t="shared" si="91"/>
        <v/>
      </c>
      <c r="T1977" s="18">
        <f>Ingredients!A1965</f>
        <v>0</v>
      </c>
    </row>
    <row r="1978" spans="19:20">
      <c r="S1978" s="18" t="str">
        <f t="shared" si="91"/>
        <v/>
      </c>
      <c r="T1978" s="18">
        <f>Ingredients!A1966</f>
        <v>0</v>
      </c>
    </row>
    <row r="1979" spans="19:20">
      <c r="S1979" s="18" t="str">
        <f t="shared" si="91"/>
        <v/>
      </c>
      <c r="T1979" s="18">
        <f>Ingredients!A1967</f>
        <v>0</v>
      </c>
    </row>
    <row r="1980" spans="19:20">
      <c r="S1980" s="18" t="str">
        <f t="shared" si="91"/>
        <v/>
      </c>
      <c r="T1980" s="18">
        <f>Ingredients!A1968</f>
        <v>0</v>
      </c>
    </row>
    <row r="1981" spans="19:20">
      <c r="S1981" s="18" t="str">
        <f t="shared" si="91"/>
        <v/>
      </c>
      <c r="T1981" s="18">
        <f>Ingredients!A1969</f>
        <v>0</v>
      </c>
    </row>
    <row r="1982" spans="19:20">
      <c r="S1982" s="18" t="str">
        <f t="shared" si="91"/>
        <v/>
      </c>
      <c r="T1982" s="18">
        <f>Ingredients!A1970</f>
        <v>0</v>
      </c>
    </row>
    <row r="1983" spans="19:20">
      <c r="S1983" s="18" t="str">
        <f t="shared" si="91"/>
        <v/>
      </c>
      <c r="T1983" s="18">
        <f>Ingredients!A1971</f>
        <v>0</v>
      </c>
    </row>
    <row r="1984" spans="19:20">
      <c r="S1984" s="18" t="str">
        <f t="shared" si="91"/>
        <v/>
      </c>
      <c r="T1984" s="18">
        <f>Ingredients!A1972</f>
        <v>0</v>
      </c>
    </row>
    <row r="1985" spans="19:20">
      <c r="S1985" s="18" t="str">
        <f t="shared" si="91"/>
        <v/>
      </c>
      <c r="T1985" s="18">
        <f>Ingredients!A1973</f>
        <v>0</v>
      </c>
    </row>
    <row r="1986" spans="19:20">
      <c r="S1986" s="18" t="str">
        <f t="shared" si="91"/>
        <v/>
      </c>
      <c r="T1986" s="18">
        <f>Ingredients!A1974</f>
        <v>0</v>
      </c>
    </row>
    <row r="1987" spans="19:20">
      <c r="S1987" s="18" t="str">
        <f t="shared" si="91"/>
        <v/>
      </c>
      <c r="T1987" s="18">
        <f>Ingredients!A1975</f>
        <v>0</v>
      </c>
    </row>
    <row r="1988" spans="19:20">
      <c r="S1988" s="18" t="str">
        <f t="shared" si="91"/>
        <v/>
      </c>
      <c r="T1988" s="18">
        <f>Ingredients!A1976</f>
        <v>0</v>
      </c>
    </row>
    <row r="1989" spans="19:20">
      <c r="S1989" s="18" t="str">
        <f t="shared" si="91"/>
        <v/>
      </c>
      <c r="T1989" s="18">
        <f>Ingredients!A1977</f>
        <v>0</v>
      </c>
    </row>
    <row r="1990" spans="19:20">
      <c r="S1990" s="18" t="str">
        <f t="shared" si="91"/>
        <v/>
      </c>
      <c r="T1990" s="18">
        <f>Ingredients!A1978</f>
        <v>0</v>
      </c>
    </row>
    <row r="1991" spans="19:20">
      <c r="S1991" s="18" t="str">
        <f t="shared" si="91"/>
        <v/>
      </c>
      <c r="T1991" s="18">
        <f>Ingredients!A1979</f>
        <v>0</v>
      </c>
    </row>
    <row r="1992" spans="19:20">
      <c r="S1992" s="18" t="str">
        <f t="shared" si="91"/>
        <v/>
      </c>
      <c r="T1992" s="18">
        <f>Ingredients!A1980</f>
        <v>0</v>
      </c>
    </row>
    <row r="1993" spans="19:20">
      <c r="S1993" s="18" t="str">
        <f t="shared" si="91"/>
        <v/>
      </c>
      <c r="T1993" s="18">
        <f>Ingredients!A1981</f>
        <v>0</v>
      </c>
    </row>
    <row r="1994" spans="19:20">
      <c r="S1994" s="18" t="str">
        <f t="shared" si="91"/>
        <v/>
      </c>
      <c r="T1994" s="18">
        <f>Ingredients!A1982</f>
        <v>0</v>
      </c>
    </row>
    <row r="1995" spans="19:20">
      <c r="S1995" s="18" t="str">
        <f t="shared" si="91"/>
        <v/>
      </c>
      <c r="T1995" s="18">
        <f>Ingredients!A1983</f>
        <v>0</v>
      </c>
    </row>
    <row r="1996" spans="19:20">
      <c r="S1996" s="18" t="str">
        <f t="shared" si="91"/>
        <v/>
      </c>
      <c r="T1996" s="18">
        <f>Ingredients!A1984</f>
        <v>0</v>
      </c>
    </row>
    <row r="1997" spans="19:20">
      <c r="S1997" s="18" t="str">
        <f t="shared" si="91"/>
        <v/>
      </c>
      <c r="T1997" s="18">
        <f>Ingredients!A1985</f>
        <v>0</v>
      </c>
    </row>
    <row r="1998" spans="19:20">
      <c r="S1998" s="18" t="str">
        <f t="shared" si="91"/>
        <v/>
      </c>
      <c r="T1998" s="18">
        <f>Ingredients!A1986</f>
        <v>0</v>
      </c>
    </row>
    <row r="1999" spans="19:20">
      <c r="S1999" s="18" t="str">
        <f t="shared" si="91"/>
        <v/>
      </c>
      <c r="T1999" s="18">
        <f>Ingredients!A1987</f>
        <v>0</v>
      </c>
    </row>
    <row r="2000" spans="19:20">
      <c r="S2000" s="18" t="str">
        <f t="shared" si="91"/>
        <v/>
      </c>
      <c r="T2000" s="18">
        <f>Ingredients!A1988</f>
        <v>0</v>
      </c>
    </row>
    <row r="2001" spans="19:20">
      <c r="S2001" s="18" t="str">
        <f t="shared" si="91"/>
        <v/>
      </c>
      <c r="T2001" s="18">
        <f>Ingredients!A1989</f>
        <v>0</v>
      </c>
    </row>
    <row r="2002" spans="19:20">
      <c r="S2002" s="18" t="str">
        <f t="shared" si="91"/>
        <v/>
      </c>
      <c r="T2002" s="18">
        <f>Ingredients!A1990</f>
        <v>0</v>
      </c>
    </row>
    <row r="2003" spans="19:20">
      <c r="S2003" s="18" t="str">
        <f t="shared" si="91"/>
        <v/>
      </c>
      <c r="T2003" s="18">
        <f>Ingredients!A1991</f>
        <v>0</v>
      </c>
    </row>
    <row r="2004" spans="19:20">
      <c r="S2004" s="18" t="str">
        <f t="shared" si="91"/>
        <v/>
      </c>
      <c r="T2004" s="18">
        <f>Ingredients!A1992</f>
        <v>0</v>
      </c>
    </row>
    <row r="2005" spans="19:20">
      <c r="S2005" s="18" t="str">
        <f t="shared" si="91"/>
        <v/>
      </c>
      <c r="T2005" s="18">
        <f>Ingredients!A1993</f>
        <v>0</v>
      </c>
    </row>
    <row r="2006" spans="19:20">
      <c r="S2006" s="18" t="str">
        <f t="shared" si="91"/>
        <v/>
      </c>
      <c r="T2006" s="18">
        <f>Ingredients!A1994</f>
        <v>0</v>
      </c>
    </row>
    <row r="2007" spans="19:20">
      <c r="S2007" s="18" t="str">
        <f t="shared" si="91"/>
        <v/>
      </c>
      <c r="T2007" s="18">
        <f>Ingredients!A1995</f>
        <v>0</v>
      </c>
    </row>
    <row r="2008" spans="19:20">
      <c r="S2008" s="18" t="str">
        <f t="shared" si="91"/>
        <v/>
      </c>
      <c r="T2008" s="18">
        <f>Ingredients!A1996</f>
        <v>0</v>
      </c>
    </row>
    <row r="2009" spans="19:20">
      <c r="S2009" s="18" t="str">
        <f t="shared" si="91"/>
        <v/>
      </c>
      <c r="T2009" s="18">
        <f>Ingredients!A1997</f>
        <v>0</v>
      </c>
    </row>
    <row r="2010" spans="19:20">
      <c r="S2010" s="18" t="str">
        <f t="shared" si="91"/>
        <v/>
      </c>
      <c r="T2010" s="18">
        <f>Ingredients!A1998</f>
        <v>0</v>
      </c>
    </row>
    <row r="2011" spans="19:20">
      <c r="S2011" s="18" t="str">
        <f t="shared" si="91"/>
        <v/>
      </c>
      <c r="T2011" s="18">
        <f>Ingredients!A1999</f>
        <v>0</v>
      </c>
    </row>
    <row r="2012" spans="19:20">
      <c r="S2012" s="18" t="str">
        <f t="shared" si="91"/>
        <v/>
      </c>
      <c r="T2012" s="18">
        <f>Ingredients!A2000</f>
        <v>0</v>
      </c>
    </row>
    <row r="2013" spans="19:20">
      <c r="S2013" s="18" t="str">
        <f t="shared" si="91"/>
        <v/>
      </c>
      <c r="T2013" s="18">
        <f>Ingredients!A2001</f>
        <v>0</v>
      </c>
    </row>
    <row r="2014" spans="19:20">
      <c r="S2014" s="18" t="str">
        <f t="shared" si="91"/>
        <v/>
      </c>
      <c r="T2014" s="18">
        <f>Ingredients!A2002</f>
        <v>0</v>
      </c>
    </row>
    <row r="2015" spans="19:20">
      <c r="S2015" s="18" t="str">
        <f t="shared" si="91"/>
        <v/>
      </c>
      <c r="T2015" s="18">
        <f>Ingredients!A2003</f>
        <v>0</v>
      </c>
    </row>
    <row r="2016" spans="19:20">
      <c r="S2016" s="18" t="str">
        <f t="shared" si="91"/>
        <v/>
      </c>
      <c r="T2016" s="18">
        <f>Ingredients!A2004</f>
        <v>0</v>
      </c>
    </row>
    <row r="2017" spans="19:20">
      <c r="S2017" s="18" t="str">
        <f t="shared" ref="S2017:S2080" si="92">IF(T2017=0,"",T2017)</f>
        <v/>
      </c>
      <c r="T2017" s="18">
        <f>Ingredients!A2005</f>
        <v>0</v>
      </c>
    </row>
    <row r="2018" spans="19:20">
      <c r="S2018" s="18" t="str">
        <f t="shared" si="92"/>
        <v/>
      </c>
      <c r="T2018" s="18">
        <f>Ingredients!A2006</f>
        <v>0</v>
      </c>
    </row>
    <row r="2019" spans="19:20">
      <c r="S2019" s="18" t="str">
        <f t="shared" si="92"/>
        <v/>
      </c>
      <c r="T2019" s="18">
        <f>Ingredients!A2007</f>
        <v>0</v>
      </c>
    </row>
    <row r="2020" spans="19:20">
      <c r="S2020" s="18" t="str">
        <f t="shared" si="92"/>
        <v/>
      </c>
      <c r="T2020" s="18">
        <f>Ingredients!A2008</f>
        <v>0</v>
      </c>
    </row>
    <row r="2021" spans="19:20">
      <c r="S2021" s="18" t="str">
        <f t="shared" si="92"/>
        <v/>
      </c>
      <c r="T2021" s="18">
        <f>Ingredients!A2009</f>
        <v>0</v>
      </c>
    </row>
    <row r="2022" spans="19:20">
      <c r="S2022" s="18" t="str">
        <f t="shared" si="92"/>
        <v/>
      </c>
      <c r="T2022" s="18">
        <f>Ingredients!A2010</f>
        <v>0</v>
      </c>
    </row>
    <row r="2023" spans="19:20">
      <c r="S2023" s="18" t="str">
        <f t="shared" si="92"/>
        <v/>
      </c>
      <c r="T2023" s="18">
        <f>Ingredients!A2011</f>
        <v>0</v>
      </c>
    </row>
    <row r="2024" spans="19:20">
      <c r="S2024" s="18" t="str">
        <f t="shared" si="92"/>
        <v/>
      </c>
      <c r="T2024" s="18">
        <f>Ingredients!A2012</f>
        <v>0</v>
      </c>
    </row>
    <row r="2025" spans="19:20">
      <c r="S2025" s="18" t="str">
        <f t="shared" si="92"/>
        <v/>
      </c>
      <c r="T2025" s="18">
        <f>Ingredients!A2013</f>
        <v>0</v>
      </c>
    </row>
    <row r="2026" spans="19:20">
      <c r="S2026" s="18" t="str">
        <f t="shared" si="92"/>
        <v/>
      </c>
      <c r="T2026" s="18">
        <f>Ingredients!A2014</f>
        <v>0</v>
      </c>
    </row>
    <row r="2027" spans="19:20">
      <c r="S2027" s="18" t="str">
        <f t="shared" si="92"/>
        <v/>
      </c>
      <c r="T2027" s="18">
        <f>Ingredients!A2015</f>
        <v>0</v>
      </c>
    </row>
    <row r="2028" spans="19:20">
      <c r="S2028" s="18" t="str">
        <f t="shared" si="92"/>
        <v/>
      </c>
      <c r="T2028" s="18">
        <f>Ingredients!A2016</f>
        <v>0</v>
      </c>
    </row>
    <row r="2029" spans="19:20">
      <c r="S2029" s="18" t="str">
        <f t="shared" si="92"/>
        <v/>
      </c>
      <c r="T2029" s="18">
        <f>Ingredients!A2017</f>
        <v>0</v>
      </c>
    </row>
    <row r="2030" spans="19:20">
      <c r="S2030" s="18" t="str">
        <f t="shared" si="92"/>
        <v/>
      </c>
      <c r="T2030" s="18">
        <f>Ingredients!A2018</f>
        <v>0</v>
      </c>
    </row>
    <row r="2031" spans="19:20">
      <c r="S2031" s="18" t="str">
        <f t="shared" si="92"/>
        <v/>
      </c>
      <c r="T2031" s="18">
        <f>Ingredients!A2019</f>
        <v>0</v>
      </c>
    </row>
    <row r="2032" spans="19:20">
      <c r="S2032" s="18" t="str">
        <f t="shared" si="92"/>
        <v/>
      </c>
      <c r="T2032" s="18">
        <f>Ingredients!A2020</f>
        <v>0</v>
      </c>
    </row>
    <row r="2033" spans="19:20">
      <c r="S2033" s="18" t="str">
        <f t="shared" si="92"/>
        <v/>
      </c>
      <c r="T2033" s="18">
        <f>Ingredients!A2021</f>
        <v>0</v>
      </c>
    </row>
    <row r="2034" spans="19:20">
      <c r="S2034" s="18" t="str">
        <f t="shared" si="92"/>
        <v/>
      </c>
      <c r="T2034" s="18">
        <f>Ingredients!A2022</f>
        <v>0</v>
      </c>
    </row>
    <row r="2035" spans="19:20">
      <c r="S2035" s="18" t="str">
        <f t="shared" si="92"/>
        <v/>
      </c>
      <c r="T2035" s="18">
        <f>Ingredients!A2023</f>
        <v>0</v>
      </c>
    </row>
    <row r="2036" spans="19:20">
      <c r="S2036" s="18" t="str">
        <f t="shared" si="92"/>
        <v/>
      </c>
      <c r="T2036" s="18">
        <f>Ingredients!A2024</f>
        <v>0</v>
      </c>
    </row>
    <row r="2037" spans="19:20">
      <c r="S2037" s="18" t="str">
        <f t="shared" si="92"/>
        <v/>
      </c>
      <c r="T2037" s="18">
        <f>Ingredients!A2025</f>
        <v>0</v>
      </c>
    </row>
    <row r="2038" spans="19:20">
      <c r="S2038" s="18" t="str">
        <f t="shared" si="92"/>
        <v/>
      </c>
      <c r="T2038" s="18">
        <f>Ingredients!A2026</f>
        <v>0</v>
      </c>
    </row>
    <row r="2039" spans="19:20">
      <c r="S2039" s="18" t="str">
        <f t="shared" si="92"/>
        <v/>
      </c>
      <c r="T2039" s="18">
        <f>Ingredients!A2027</f>
        <v>0</v>
      </c>
    </row>
    <row r="2040" spans="19:20">
      <c r="S2040" s="18" t="str">
        <f t="shared" si="92"/>
        <v/>
      </c>
      <c r="T2040" s="18">
        <f>Ingredients!A2028</f>
        <v>0</v>
      </c>
    </row>
    <row r="2041" spans="19:20">
      <c r="S2041" s="18" t="str">
        <f t="shared" si="92"/>
        <v/>
      </c>
      <c r="T2041" s="18">
        <f>Ingredients!A2029</f>
        <v>0</v>
      </c>
    </row>
    <row r="2042" spans="19:20">
      <c r="S2042" s="18" t="str">
        <f t="shared" si="92"/>
        <v/>
      </c>
      <c r="T2042" s="18">
        <f>Ingredients!A2030</f>
        <v>0</v>
      </c>
    </row>
    <row r="2043" spans="19:20">
      <c r="S2043" s="18" t="str">
        <f t="shared" si="92"/>
        <v/>
      </c>
      <c r="T2043" s="18">
        <f>Ingredients!A2031</f>
        <v>0</v>
      </c>
    </row>
    <row r="2044" spans="19:20">
      <c r="S2044" s="18" t="str">
        <f t="shared" si="92"/>
        <v/>
      </c>
      <c r="T2044" s="18">
        <f>Ingredients!A2032</f>
        <v>0</v>
      </c>
    </row>
    <row r="2045" spans="19:20">
      <c r="S2045" s="18" t="str">
        <f t="shared" si="92"/>
        <v/>
      </c>
      <c r="T2045" s="18">
        <f>Ingredients!A2033</f>
        <v>0</v>
      </c>
    </row>
    <row r="2046" spans="19:20">
      <c r="S2046" s="18" t="str">
        <f t="shared" si="92"/>
        <v/>
      </c>
      <c r="T2046" s="18">
        <f>Ingredients!A2034</f>
        <v>0</v>
      </c>
    </row>
    <row r="2047" spans="19:20">
      <c r="S2047" s="18" t="str">
        <f t="shared" si="92"/>
        <v/>
      </c>
      <c r="T2047" s="18">
        <f>Ingredients!A2035</f>
        <v>0</v>
      </c>
    </row>
    <row r="2048" spans="19:20">
      <c r="S2048" s="18" t="str">
        <f t="shared" si="92"/>
        <v/>
      </c>
      <c r="T2048" s="18">
        <f>Ingredients!A2036</f>
        <v>0</v>
      </c>
    </row>
    <row r="2049" spans="19:20">
      <c r="S2049" s="18" t="str">
        <f t="shared" si="92"/>
        <v/>
      </c>
      <c r="T2049" s="18">
        <f>Ingredients!A2037</f>
        <v>0</v>
      </c>
    </row>
    <row r="2050" spans="19:20">
      <c r="S2050" s="18" t="str">
        <f t="shared" si="92"/>
        <v/>
      </c>
      <c r="T2050" s="18">
        <f>Ingredients!A2038</f>
        <v>0</v>
      </c>
    </row>
    <row r="2051" spans="19:20">
      <c r="S2051" s="18" t="str">
        <f t="shared" si="92"/>
        <v/>
      </c>
      <c r="T2051" s="18">
        <f>Ingredients!A2039</f>
        <v>0</v>
      </c>
    </row>
    <row r="2052" spans="19:20">
      <c r="S2052" s="18" t="str">
        <f t="shared" si="92"/>
        <v/>
      </c>
      <c r="T2052" s="18">
        <f>Ingredients!A2040</f>
        <v>0</v>
      </c>
    </row>
    <row r="2053" spans="19:20">
      <c r="S2053" s="18" t="str">
        <f t="shared" si="92"/>
        <v/>
      </c>
      <c r="T2053" s="18">
        <f>Ingredients!A2041</f>
        <v>0</v>
      </c>
    </row>
    <row r="2054" spans="19:20">
      <c r="S2054" s="18" t="str">
        <f t="shared" si="92"/>
        <v/>
      </c>
      <c r="T2054" s="18">
        <f>Ingredients!A2042</f>
        <v>0</v>
      </c>
    </row>
    <row r="2055" spans="19:20">
      <c r="S2055" s="18" t="str">
        <f t="shared" si="92"/>
        <v/>
      </c>
      <c r="T2055" s="18">
        <f>Ingredients!A2043</f>
        <v>0</v>
      </c>
    </row>
    <row r="2056" spans="19:20">
      <c r="S2056" s="18" t="str">
        <f t="shared" si="92"/>
        <v/>
      </c>
      <c r="T2056" s="18">
        <f>Ingredients!A2044</f>
        <v>0</v>
      </c>
    </row>
    <row r="2057" spans="19:20">
      <c r="S2057" s="18" t="str">
        <f t="shared" si="92"/>
        <v/>
      </c>
      <c r="T2057" s="18">
        <f>Ingredients!A2045</f>
        <v>0</v>
      </c>
    </row>
    <row r="2058" spans="19:20">
      <c r="S2058" s="18" t="str">
        <f t="shared" si="92"/>
        <v/>
      </c>
      <c r="T2058" s="18">
        <f>Ingredients!A2046</f>
        <v>0</v>
      </c>
    </row>
    <row r="2059" spans="19:20">
      <c r="S2059" s="18" t="str">
        <f t="shared" si="92"/>
        <v/>
      </c>
      <c r="T2059" s="18">
        <f>Ingredients!A2047</f>
        <v>0</v>
      </c>
    </row>
    <row r="2060" spans="19:20">
      <c r="S2060" s="18" t="str">
        <f t="shared" si="92"/>
        <v/>
      </c>
      <c r="T2060" s="18">
        <f>Ingredients!A2048</f>
        <v>0</v>
      </c>
    </row>
    <row r="2061" spans="19:20">
      <c r="S2061" s="18" t="str">
        <f t="shared" si="92"/>
        <v/>
      </c>
      <c r="T2061" s="18">
        <f>Ingredients!A2049</f>
        <v>0</v>
      </c>
    </row>
    <row r="2062" spans="19:20">
      <c r="S2062" s="18" t="str">
        <f t="shared" si="92"/>
        <v/>
      </c>
      <c r="T2062" s="18">
        <f>Ingredients!A2050</f>
        <v>0</v>
      </c>
    </row>
    <row r="2063" spans="19:20">
      <c r="S2063" s="18" t="str">
        <f t="shared" si="92"/>
        <v/>
      </c>
      <c r="T2063" s="18">
        <f>Ingredients!A2051</f>
        <v>0</v>
      </c>
    </row>
    <row r="2064" spans="19:20">
      <c r="S2064" s="18" t="str">
        <f t="shared" si="92"/>
        <v/>
      </c>
      <c r="T2064" s="18">
        <f>Ingredients!A2052</f>
        <v>0</v>
      </c>
    </row>
    <row r="2065" spans="19:20">
      <c r="S2065" s="18" t="str">
        <f t="shared" si="92"/>
        <v/>
      </c>
      <c r="T2065" s="18">
        <f>Ingredients!A2053</f>
        <v>0</v>
      </c>
    </row>
    <row r="2066" spans="19:20">
      <c r="S2066" s="18" t="str">
        <f t="shared" si="92"/>
        <v/>
      </c>
      <c r="T2066" s="18">
        <f>Ingredients!A2054</f>
        <v>0</v>
      </c>
    </row>
    <row r="2067" spans="19:20">
      <c r="S2067" s="18" t="str">
        <f t="shared" si="92"/>
        <v/>
      </c>
      <c r="T2067" s="18">
        <f>Ingredients!A2055</f>
        <v>0</v>
      </c>
    </row>
    <row r="2068" spans="19:20">
      <c r="S2068" s="18" t="str">
        <f t="shared" si="92"/>
        <v/>
      </c>
      <c r="T2068" s="18">
        <f>Ingredients!A2056</f>
        <v>0</v>
      </c>
    </row>
    <row r="2069" spans="19:20">
      <c r="S2069" s="18" t="str">
        <f t="shared" si="92"/>
        <v/>
      </c>
      <c r="T2069" s="18">
        <f>Ingredients!A2057</f>
        <v>0</v>
      </c>
    </row>
    <row r="2070" spans="19:20">
      <c r="S2070" s="18" t="str">
        <f t="shared" si="92"/>
        <v/>
      </c>
      <c r="T2070" s="18">
        <f>Ingredients!A2058</f>
        <v>0</v>
      </c>
    </row>
    <row r="2071" spans="19:20">
      <c r="S2071" s="18" t="str">
        <f t="shared" si="92"/>
        <v/>
      </c>
      <c r="T2071" s="18">
        <f>Ingredients!A2059</f>
        <v>0</v>
      </c>
    </row>
    <row r="2072" spans="19:20">
      <c r="S2072" s="18" t="str">
        <f t="shared" si="92"/>
        <v/>
      </c>
      <c r="T2072" s="18">
        <f>Ingredients!A2060</f>
        <v>0</v>
      </c>
    </row>
    <row r="2073" spans="19:20">
      <c r="S2073" s="18" t="str">
        <f t="shared" si="92"/>
        <v/>
      </c>
      <c r="T2073" s="18">
        <f>Ingredients!A2061</f>
        <v>0</v>
      </c>
    </row>
    <row r="2074" spans="19:20">
      <c r="S2074" s="18" t="str">
        <f t="shared" si="92"/>
        <v/>
      </c>
      <c r="T2074" s="18">
        <f>Ingredients!A2062</f>
        <v>0</v>
      </c>
    </row>
    <row r="2075" spans="19:20">
      <c r="S2075" s="18" t="str">
        <f t="shared" si="92"/>
        <v/>
      </c>
      <c r="T2075" s="18">
        <f>Ingredients!A2063</f>
        <v>0</v>
      </c>
    </row>
    <row r="2076" spans="19:20">
      <c r="S2076" s="18" t="str">
        <f t="shared" si="92"/>
        <v/>
      </c>
      <c r="T2076" s="18">
        <f>Ingredients!A2064</f>
        <v>0</v>
      </c>
    </row>
    <row r="2077" spans="19:20">
      <c r="S2077" s="18" t="str">
        <f t="shared" si="92"/>
        <v/>
      </c>
      <c r="T2077" s="18">
        <f>Ingredients!A2065</f>
        <v>0</v>
      </c>
    </row>
    <row r="2078" spans="19:20">
      <c r="S2078" s="18" t="str">
        <f t="shared" si="92"/>
        <v/>
      </c>
      <c r="T2078" s="18">
        <f>Ingredients!A2066</f>
        <v>0</v>
      </c>
    </row>
    <row r="2079" spans="19:20">
      <c r="S2079" s="18" t="str">
        <f t="shared" si="92"/>
        <v/>
      </c>
      <c r="T2079" s="18">
        <f>Ingredients!A2067</f>
        <v>0</v>
      </c>
    </row>
    <row r="2080" spans="19:20">
      <c r="S2080" s="18" t="str">
        <f t="shared" si="92"/>
        <v/>
      </c>
      <c r="T2080" s="18">
        <f>Ingredients!A2068</f>
        <v>0</v>
      </c>
    </row>
    <row r="2081" spans="19:20">
      <c r="S2081" s="18" t="str">
        <f t="shared" ref="S2081:S2144" si="93">IF(T2081=0,"",T2081)</f>
        <v/>
      </c>
      <c r="T2081" s="18">
        <f>Ingredients!A2069</f>
        <v>0</v>
      </c>
    </row>
    <row r="2082" spans="19:20">
      <c r="S2082" s="18" t="str">
        <f t="shared" si="93"/>
        <v/>
      </c>
      <c r="T2082" s="18">
        <f>Ingredients!A2070</f>
        <v>0</v>
      </c>
    </row>
    <row r="2083" spans="19:20">
      <c r="S2083" s="18" t="str">
        <f t="shared" si="93"/>
        <v/>
      </c>
      <c r="T2083" s="18">
        <f>Ingredients!A2071</f>
        <v>0</v>
      </c>
    </row>
    <row r="2084" spans="19:20">
      <c r="S2084" s="18" t="str">
        <f t="shared" si="93"/>
        <v/>
      </c>
      <c r="T2084" s="18">
        <f>Ingredients!A2072</f>
        <v>0</v>
      </c>
    </row>
    <row r="2085" spans="19:20">
      <c r="S2085" s="18" t="str">
        <f t="shared" si="93"/>
        <v/>
      </c>
      <c r="T2085" s="18">
        <f>Ingredients!A2073</f>
        <v>0</v>
      </c>
    </row>
    <row r="2086" spans="19:20">
      <c r="S2086" s="18" t="str">
        <f t="shared" si="93"/>
        <v/>
      </c>
      <c r="T2086" s="18">
        <f>Ingredients!A2074</f>
        <v>0</v>
      </c>
    </row>
    <row r="2087" spans="19:20">
      <c r="S2087" s="18" t="str">
        <f t="shared" si="93"/>
        <v/>
      </c>
      <c r="T2087" s="18">
        <f>Ingredients!A2075</f>
        <v>0</v>
      </c>
    </row>
    <row r="2088" spans="19:20">
      <c r="S2088" s="18" t="str">
        <f t="shared" si="93"/>
        <v/>
      </c>
      <c r="T2088" s="18">
        <f>Ingredients!A2076</f>
        <v>0</v>
      </c>
    </row>
    <row r="2089" spans="19:20">
      <c r="S2089" s="18" t="str">
        <f t="shared" si="93"/>
        <v/>
      </c>
      <c r="T2089" s="18">
        <f>Ingredients!A2077</f>
        <v>0</v>
      </c>
    </row>
    <row r="2090" spans="19:20">
      <c r="S2090" s="18" t="str">
        <f t="shared" si="93"/>
        <v/>
      </c>
      <c r="T2090" s="18">
        <f>Ingredients!A2078</f>
        <v>0</v>
      </c>
    </row>
    <row r="2091" spans="19:20">
      <c r="S2091" s="18" t="str">
        <f t="shared" si="93"/>
        <v/>
      </c>
      <c r="T2091" s="18">
        <f>Ingredients!A2079</f>
        <v>0</v>
      </c>
    </row>
    <row r="2092" spans="19:20">
      <c r="S2092" s="18" t="str">
        <f t="shared" si="93"/>
        <v/>
      </c>
      <c r="T2092" s="18">
        <f>Ingredients!A2080</f>
        <v>0</v>
      </c>
    </row>
    <row r="2093" spans="19:20">
      <c r="S2093" s="18" t="str">
        <f t="shared" si="93"/>
        <v/>
      </c>
      <c r="T2093" s="18">
        <f>Ingredients!A2081</f>
        <v>0</v>
      </c>
    </row>
    <row r="2094" spans="19:20">
      <c r="S2094" s="18" t="str">
        <f t="shared" si="93"/>
        <v/>
      </c>
      <c r="T2094" s="18">
        <f>Ingredients!A2082</f>
        <v>0</v>
      </c>
    </row>
    <row r="2095" spans="19:20">
      <c r="S2095" s="18" t="str">
        <f t="shared" si="93"/>
        <v/>
      </c>
      <c r="T2095" s="18">
        <f>Ingredients!A2083</f>
        <v>0</v>
      </c>
    </row>
    <row r="2096" spans="19:20">
      <c r="S2096" s="18" t="str">
        <f t="shared" si="93"/>
        <v/>
      </c>
      <c r="T2096" s="18">
        <f>Ingredients!A2084</f>
        <v>0</v>
      </c>
    </row>
    <row r="2097" spans="19:20">
      <c r="S2097" s="18" t="str">
        <f t="shared" si="93"/>
        <v/>
      </c>
      <c r="T2097" s="18">
        <f>Ingredients!A2085</f>
        <v>0</v>
      </c>
    </row>
    <row r="2098" spans="19:20">
      <c r="S2098" s="18" t="str">
        <f t="shared" si="93"/>
        <v/>
      </c>
      <c r="T2098" s="18">
        <f>Ingredients!A2086</f>
        <v>0</v>
      </c>
    </row>
    <row r="2099" spans="19:20">
      <c r="S2099" s="18" t="str">
        <f t="shared" si="93"/>
        <v/>
      </c>
      <c r="T2099" s="18">
        <f>Ingredients!A2087</f>
        <v>0</v>
      </c>
    </row>
    <row r="2100" spans="19:20">
      <c r="S2100" s="18" t="str">
        <f t="shared" si="93"/>
        <v/>
      </c>
      <c r="T2100" s="18">
        <f>Ingredients!A2088</f>
        <v>0</v>
      </c>
    </row>
    <row r="2101" spans="19:20">
      <c r="S2101" s="18" t="str">
        <f t="shared" si="93"/>
        <v/>
      </c>
      <c r="T2101" s="18">
        <f>Ingredients!A2089</f>
        <v>0</v>
      </c>
    </row>
    <row r="2102" spans="19:20">
      <c r="S2102" s="18" t="str">
        <f t="shared" si="93"/>
        <v/>
      </c>
      <c r="T2102" s="18">
        <f>Ingredients!A2090</f>
        <v>0</v>
      </c>
    </row>
    <row r="2103" spans="19:20">
      <c r="S2103" s="18" t="str">
        <f t="shared" si="93"/>
        <v/>
      </c>
      <c r="T2103" s="18">
        <f>Ingredients!A2091</f>
        <v>0</v>
      </c>
    </row>
    <row r="2104" spans="19:20">
      <c r="S2104" s="18" t="str">
        <f t="shared" si="93"/>
        <v/>
      </c>
      <c r="T2104" s="18">
        <f>Ingredients!A2092</f>
        <v>0</v>
      </c>
    </row>
    <row r="2105" spans="19:20">
      <c r="S2105" s="18" t="str">
        <f t="shared" si="93"/>
        <v/>
      </c>
      <c r="T2105" s="18">
        <f>Ingredients!A2093</f>
        <v>0</v>
      </c>
    </row>
    <row r="2106" spans="19:20">
      <c r="S2106" s="18" t="str">
        <f t="shared" si="93"/>
        <v/>
      </c>
      <c r="T2106" s="18">
        <f>Ingredients!A2094</f>
        <v>0</v>
      </c>
    </row>
    <row r="2107" spans="19:20">
      <c r="S2107" s="18" t="str">
        <f t="shared" si="93"/>
        <v/>
      </c>
      <c r="T2107" s="18">
        <f>Ingredients!A2095</f>
        <v>0</v>
      </c>
    </row>
    <row r="2108" spans="19:20">
      <c r="S2108" s="18" t="str">
        <f t="shared" si="93"/>
        <v/>
      </c>
      <c r="T2108" s="18">
        <f>Ingredients!A2096</f>
        <v>0</v>
      </c>
    </row>
    <row r="2109" spans="19:20">
      <c r="S2109" s="18" t="str">
        <f t="shared" si="93"/>
        <v/>
      </c>
      <c r="T2109" s="18">
        <f>Ingredients!A2097</f>
        <v>0</v>
      </c>
    </row>
    <row r="2110" spans="19:20">
      <c r="S2110" s="18" t="str">
        <f t="shared" si="93"/>
        <v/>
      </c>
      <c r="T2110" s="18">
        <f>Ingredients!A2098</f>
        <v>0</v>
      </c>
    </row>
    <row r="2111" spans="19:20">
      <c r="S2111" s="18" t="str">
        <f t="shared" si="93"/>
        <v/>
      </c>
      <c r="T2111" s="18">
        <f>Ingredients!A2099</f>
        <v>0</v>
      </c>
    </row>
    <row r="2112" spans="19:20">
      <c r="S2112" s="18" t="str">
        <f t="shared" si="93"/>
        <v/>
      </c>
      <c r="T2112" s="18">
        <f>Ingredients!A2100</f>
        <v>0</v>
      </c>
    </row>
    <row r="2113" spans="19:20">
      <c r="S2113" s="18" t="str">
        <f t="shared" si="93"/>
        <v/>
      </c>
      <c r="T2113" s="18">
        <f>Ingredients!A2101</f>
        <v>0</v>
      </c>
    </row>
    <row r="2114" spans="19:20">
      <c r="S2114" s="18" t="str">
        <f t="shared" si="93"/>
        <v/>
      </c>
      <c r="T2114" s="18">
        <f>Ingredients!A2102</f>
        <v>0</v>
      </c>
    </row>
    <row r="2115" spans="19:20">
      <c r="S2115" s="18" t="str">
        <f t="shared" si="93"/>
        <v/>
      </c>
      <c r="T2115" s="18">
        <f>Ingredients!A2103</f>
        <v>0</v>
      </c>
    </row>
    <row r="2116" spans="19:20">
      <c r="S2116" s="18" t="str">
        <f t="shared" si="93"/>
        <v/>
      </c>
      <c r="T2116" s="18">
        <f>Ingredients!A2074</f>
        <v>0</v>
      </c>
    </row>
    <row r="2117" spans="19:20">
      <c r="S2117" s="18" t="str">
        <f t="shared" si="93"/>
        <v/>
      </c>
      <c r="T2117" s="18">
        <f>Ingredients!A2075</f>
        <v>0</v>
      </c>
    </row>
    <row r="2118" spans="19:20">
      <c r="S2118" s="18" t="str">
        <f t="shared" si="93"/>
        <v/>
      </c>
      <c r="T2118" s="18">
        <f>Ingredients!A2076</f>
        <v>0</v>
      </c>
    </row>
    <row r="2119" spans="19:20">
      <c r="S2119" s="18" t="str">
        <f t="shared" si="93"/>
        <v/>
      </c>
      <c r="T2119" s="18">
        <f>Ingredients!A2077</f>
        <v>0</v>
      </c>
    </row>
    <row r="2120" spans="19:20">
      <c r="S2120" s="18" t="str">
        <f t="shared" si="93"/>
        <v/>
      </c>
      <c r="T2120" s="18">
        <f>Ingredients!A2078</f>
        <v>0</v>
      </c>
    </row>
    <row r="2121" spans="19:20">
      <c r="S2121" s="18" t="str">
        <f t="shared" si="93"/>
        <v/>
      </c>
      <c r="T2121" s="18">
        <f>Ingredients!A2079</f>
        <v>0</v>
      </c>
    </row>
    <row r="2122" spans="19:20">
      <c r="S2122" s="18" t="str">
        <f t="shared" si="93"/>
        <v/>
      </c>
      <c r="T2122" s="18">
        <f>Ingredients!A2080</f>
        <v>0</v>
      </c>
    </row>
    <row r="2123" spans="19:20">
      <c r="S2123" s="18" t="str">
        <f t="shared" si="93"/>
        <v/>
      </c>
      <c r="T2123" s="18">
        <f>Ingredients!A2081</f>
        <v>0</v>
      </c>
    </row>
    <row r="2124" spans="19:20">
      <c r="S2124" s="18" t="str">
        <f t="shared" si="93"/>
        <v/>
      </c>
      <c r="T2124" s="18">
        <f>Ingredients!A2082</f>
        <v>0</v>
      </c>
    </row>
    <row r="2125" spans="19:20">
      <c r="S2125" s="18" t="str">
        <f t="shared" si="93"/>
        <v/>
      </c>
      <c r="T2125" s="18">
        <f>Ingredients!A2083</f>
        <v>0</v>
      </c>
    </row>
    <row r="2126" spans="19:20">
      <c r="S2126" s="18" t="str">
        <f t="shared" si="93"/>
        <v/>
      </c>
      <c r="T2126" s="18">
        <f>Ingredients!A2084</f>
        <v>0</v>
      </c>
    </row>
    <row r="2127" spans="19:20">
      <c r="S2127" s="18" t="str">
        <f t="shared" si="93"/>
        <v/>
      </c>
      <c r="T2127" s="18">
        <f>Ingredients!A2085</f>
        <v>0</v>
      </c>
    </row>
    <row r="2128" spans="19:20">
      <c r="S2128" s="18" t="str">
        <f t="shared" si="93"/>
        <v/>
      </c>
      <c r="T2128" s="18">
        <f>Ingredients!A2086</f>
        <v>0</v>
      </c>
    </row>
    <row r="2129" spans="19:20">
      <c r="S2129" s="18" t="str">
        <f t="shared" si="93"/>
        <v/>
      </c>
      <c r="T2129" s="18">
        <f>Ingredients!A2087</f>
        <v>0</v>
      </c>
    </row>
    <row r="2130" spans="19:20">
      <c r="S2130" s="18" t="str">
        <f t="shared" si="93"/>
        <v/>
      </c>
      <c r="T2130" s="18">
        <f>Ingredients!A2088</f>
        <v>0</v>
      </c>
    </row>
    <row r="2131" spans="19:20">
      <c r="S2131" s="18" t="str">
        <f t="shared" si="93"/>
        <v/>
      </c>
      <c r="T2131" s="18">
        <f>Ingredients!A2089</f>
        <v>0</v>
      </c>
    </row>
    <row r="2132" spans="19:20">
      <c r="S2132" s="18" t="str">
        <f t="shared" si="93"/>
        <v/>
      </c>
      <c r="T2132" s="18">
        <f>Ingredients!A2090</f>
        <v>0</v>
      </c>
    </row>
    <row r="2133" spans="19:20">
      <c r="S2133" s="18" t="str">
        <f t="shared" si="93"/>
        <v/>
      </c>
      <c r="T2133" s="18">
        <f>Ingredients!A2091</f>
        <v>0</v>
      </c>
    </row>
    <row r="2134" spans="19:20">
      <c r="S2134" s="18" t="str">
        <f t="shared" si="93"/>
        <v/>
      </c>
      <c r="T2134" s="18">
        <f>Ingredients!A2092</f>
        <v>0</v>
      </c>
    </row>
    <row r="2135" spans="19:20">
      <c r="S2135" s="18" t="str">
        <f t="shared" si="93"/>
        <v/>
      </c>
      <c r="T2135" s="18">
        <f>Ingredients!A2093</f>
        <v>0</v>
      </c>
    </row>
    <row r="2136" spans="19:20">
      <c r="S2136" s="18" t="str">
        <f t="shared" si="93"/>
        <v/>
      </c>
      <c r="T2136" s="18">
        <f>Ingredients!A2094</f>
        <v>0</v>
      </c>
    </row>
    <row r="2137" spans="19:20">
      <c r="S2137" s="18" t="str">
        <f t="shared" si="93"/>
        <v/>
      </c>
      <c r="T2137" s="18">
        <f>Ingredients!A2095</f>
        <v>0</v>
      </c>
    </row>
    <row r="2138" spans="19:20">
      <c r="S2138" s="18" t="str">
        <f t="shared" si="93"/>
        <v/>
      </c>
      <c r="T2138" s="18">
        <f>Ingredients!A2096</f>
        <v>0</v>
      </c>
    </row>
    <row r="2139" spans="19:20">
      <c r="S2139" s="18" t="str">
        <f t="shared" si="93"/>
        <v/>
      </c>
      <c r="T2139" s="18">
        <f>Ingredients!A2097</f>
        <v>0</v>
      </c>
    </row>
    <row r="2140" spans="19:20">
      <c r="S2140" s="18" t="str">
        <f t="shared" si="93"/>
        <v/>
      </c>
      <c r="T2140" s="18">
        <f>Ingredients!A2098</f>
        <v>0</v>
      </c>
    </row>
    <row r="2141" spans="19:20">
      <c r="S2141" s="18" t="str">
        <f t="shared" si="93"/>
        <v/>
      </c>
      <c r="T2141" s="18">
        <f>Ingredients!A2099</f>
        <v>0</v>
      </c>
    </row>
    <row r="2142" spans="19:20">
      <c r="S2142" s="18" t="str">
        <f t="shared" si="93"/>
        <v/>
      </c>
      <c r="T2142" s="18">
        <f>Ingredients!A2100</f>
        <v>0</v>
      </c>
    </row>
    <row r="2143" spans="19:20">
      <c r="S2143" s="18" t="str">
        <f t="shared" si="93"/>
        <v/>
      </c>
      <c r="T2143" s="18">
        <f>Ingredients!A2101</f>
        <v>0</v>
      </c>
    </row>
    <row r="2144" spans="19:20">
      <c r="S2144" s="18" t="str">
        <f t="shared" si="93"/>
        <v/>
      </c>
      <c r="T2144" s="18">
        <f>Ingredients!A2102</f>
        <v>0</v>
      </c>
    </row>
    <row r="2145" spans="19:20">
      <c r="S2145" s="18" t="str">
        <f t="shared" ref="S2145:S2208" si="94">IF(T2145=0,"",T2145)</f>
        <v/>
      </c>
      <c r="T2145" s="18">
        <f>Ingredients!A2103</f>
        <v>0</v>
      </c>
    </row>
    <row r="2146" spans="19:20">
      <c r="S2146" s="18" t="str">
        <f t="shared" si="94"/>
        <v/>
      </c>
      <c r="T2146" s="18">
        <f>Ingredients!A2104</f>
        <v>0</v>
      </c>
    </row>
    <row r="2147" spans="19:20">
      <c r="S2147" s="18" t="str">
        <f t="shared" si="94"/>
        <v/>
      </c>
      <c r="T2147" s="18">
        <f>Ingredients!A2105</f>
        <v>0</v>
      </c>
    </row>
    <row r="2148" spans="19:20">
      <c r="S2148" s="18" t="str">
        <f t="shared" si="94"/>
        <v/>
      </c>
      <c r="T2148" s="18">
        <f>Ingredients!A2106</f>
        <v>0</v>
      </c>
    </row>
    <row r="2149" spans="19:20">
      <c r="S2149" s="18" t="str">
        <f t="shared" si="94"/>
        <v/>
      </c>
      <c r="T2149" s="18">
        <f>Ingredients!A2107</f>
        <v>0</v>
      </c>
    </row>
    <row r="2150" spans="19:20">
      <c r="S2150" s="18" t="str">
        <f t="shared" si="94"/>
        <v/>
      </c>
      <c r="T2150" s="18">
        <f>Ingredients!A2108</f>
        <v>0</v>
      </c>
    </row>
    <row r="2151" spans="19:20">
      <c r="S2151" s="18" t="str">
        <f t="shared" si="94"/>
        <v/>
      </c>
      <c r="T2151" s="18">
        <f>Ingredients!A2109</f>
        <v>0</v>
      </c>
    </row>
    <row r="2152" spans="19:20">
      <c r="S2152" s="18" t="str">
        <f t="shared" si="94"/>
        <v/>
      </c>
      <c r="T2152" s="18">
        <f>Ingredients!A2110</f>
        <v>0</v>
      </c>
    </row>
    <row r="2153" spans="19:20">
      <c r="S2153" s="18" t="str">
        <f t="shared" si="94"/>
        <v/>
      </c>
      <c r="T2153" s="18">
        <f>Ingredients!A2111</f>
        <v>0</v>
      </c>
    </row>
    <row r="2154" spans="19:20">
      <c r="S2154" s="18" t="str">
        <f t="shared" si="94"/>
        <v/>
      </c>
      <c r="T2154" s="18">
        <f>Ingredients!A2112</f>
        <v>0</v>
      </c>
    </row>
    <row r="2155" spans="19:20">
      <c r="S2155" s="18" t="str">
        <f t="shared" si="94"/>
        <v/>
      </c>
      <c r="T2155" s="18">
        <f>Ingredients!A2113</f>
        <v>0</v>
      </c>
    </row>
    <row r="2156" spans="19:20">
      <c r="S2156" s="18" t="str">
        <f t="shared" si="94"/>
        <v/>
      </c>
      <c r="T2156" s="18">
        <f>Ingredients!A2114</f>
        <v>0</v>
      </c>
    </row>
    <row r="2157" spans="19:20">
      <c r="S2157" s="18" t="str">
        <f t="shared" si="94"/>
        <v/>
      </c>
      <c r="T2157" s="18">
        <f>Ingredients!A2115</f>
        <v>0</v>
      </c>
    </row>
    <row r="2158" spans="19:20">
      <c r="S2158" s="18" t="str">
        <f t="shared" si="94"/>
        <v/>
      </c>
      <c r="T2158" s="18">
        <f>Ingredients!A2116</f>
        <v>0</v>
      </c>
    </row>
    <row r="2159" spans="19:20">
      <c r="S2159" s="18" t="str">
        <f t="shared" si="94"/>
        <v/>
      </c>
      <c r="T2159" s="18">
        <f>Ingredients!A2117</f>
        <v>0</v>
      </c>
    </row>
    <row r="2160" spans="19:20">
      <c r="S2160" s="18" t="str">
        <f t="shared" si="94"/>
        <v/>
      </c>
      <c r="T2160" s="18">
        <f>Ingredients!A2118</f>
        <v>0</v>
      </c>
    </row>
    <row r="2161" spans="19:20">
      <c r="S2161" s="18" t="str">
        <f t="shared" si="94"/>
        <v/>
      </c>
      <c r="T2161" s="18">
        <f>Ingredients!A2119</f>
        <v>0</v>
      </c>
    </row>
    <row r="2162" spans="19:20">
      <c r="S2162" s="18" t="str">
        <f t="shared" si="94"/>
        <v/>
      </c>
      <c r="T2162" s="18">
        <f>Ingredients!A2120</f>
        <v>0</v>
      </c>
    </row>
    <row r="2163" spans="19:20">
      <c r="S2163" s="18" t="str">
        <f t="shared" si="94"/>
        <v/>
      </c>
      <c r="T2163" s="18">
        <f>Ingredients!A2121</f>
        <v>0</v>
      </c>
    </row>
    <row r="2164" spans="19:20">
      <c r="S2164" s="18" t="str">
        <f t="shared" si="94"/>
        <v/>
      </c>
      <c r="T2164" s="18">
        <f>Ingredients!A2122</f>
        <v>0</v>
      </c>
    </row>
    <row r="2165" spans="19:20">
      <c r="S2165" s="18" t="str">
        <f t="shared" si="94"/>
        <v/>
      </c>
      <c r="T2165" s="18">
        <f>Ingredients!A2123</f>
        <v>0</v>
      </c>
    </row>
    <row r="2166" spans="19:20">
      <c r="S2166" s="18" t="str">
        <f t="shared" si="94"/>
        <v/>
      </c>
      <c r="T2166" s="18">
        <f>Ingredients!A2124</f>
        <v>0</v>
      </c>
    </row>
    <row r="2167" spans="19:20">
      <c r="S2167" s="18" t="str">
        <f t="shared" si="94"/>
        <v/>
      </c>
      <c r="T2167" s="18">
        <f>Ingredients!A2125</f>
        <v>0</v>
      </c>
    </row>
    <row r="2168" spans="19:20">
      <c r="S2168" s="18" t="str">
        <f t="shared" si="94"/>
        <v/>
      </c>
      <c r="T2168" s="18">
        <f>Ingredients!A2126</f>
        <v>0</v>
      </c>
    </row>
    <row r="2169" spans="19:20">
      <c r="S2169" s="18" t="str">
        <f t="shared" si="94"/>
        <v/>
      </c>
      <c r="T2169" s="18">
        <f>Ingredients!A2127</f>
        <v>0</v>
      </c>
    </row>
    <row r="2170" spans="19:20">
      <c r="S2170" s="18" t="str">
        <f t="shared" si="94"/>
        <v/>
      </c>
      <c r="T2170" s="18">
        <f>Ingredients!A2128</f>
        <v>0</v>
      </c>
    </row>
    <row r="2171" spans="19:20">
      <c r="S2171" s="18" t="str">
        <f t="shared" si="94"/>
        <v/>
      </c>
      <c r="T2171" s="18">
        <f>Ingredients!A2129</f>
        <v>0</v>
      </c>
    </row>
    <row r="2172" spans="19:20">
      <c r="S2172" s="18" t="str">
        <f t="shared" si="94"/>
        <v/>
      </c>
      <c r="T2172" s="18">
        <f>Ingredients!A2130</f>
        <v>0</v>
      </c>
    </row>
    <row r="2173" spans="19:20">
      <c r="S2173" s="18" t="str">
        <f t="shared" si="94"/>
        <v/>
      </c>
      <c r="T2173" s="18">
        <f>Ingredients!A2131</f>
        <v>0</v>
      </c>
    </row>
    <row r="2174" spans="19:20">
      <c r="S2174" s="18" t="str">
        <f t="shared" si="94"/>
        <v/>
      </c>
      <c r="T2174" s="18">
        <f>Ingredients!A2132</f>
        <v>0</v>
      </c>
    </row>
    <row r="2175" spans="19:20">
      <c r="S2175" s="18" t="str">
        <f t="shared" si="94"/>
        <v/>
      </c>
      <c r="T2175" s="18">
        <f>Ingredients!A2133</f>
        <v>0</v>
      </c>
    </row>
    <row r="2176" spans="19:20">
      <c r="S2176" s="18" t="str">
        <f t="shared" si="94"/>
        <v/>
      </c>
      <c r="T2176" s="18">
        <f>Ingredients!A2134</f>
        <v>0</v>
      </c>
    </row>
    <row r="2177" spans="19:20">
      <c r="S2177" s="18" t="str">
        <f t="shared" si="94"/>
        <v/>
      </c>
      <c r="T2177" s="18">
        <f>Ingredients!A2135</f>
        <v>0</v>
      </c>
    </row>
    <row r="2178" spans="19:20">
      <c r="S2178" s="18" t="str">
        <f t="shared" si="94"/>
        <v/>
      </c>
      <c r="T2178" s="18">
        <f>Ingredients!A2136</f>
        <v>0</v>
      </c>
    </row>
    <row r="2179" spans="19:20">
      <c r="S2179" s="18" t="str">
        <f t="shared" si="94"/>
        <v/>
      </c>
      <c r="T2179" s="18">
        <f>Ingredients!A2137</f>
        <v>0</v>
      </c>
    </row>
    <row r="2180" spans="19:20">
      <c r="S2180" s="18" t="str">
        <f t="shared" si="94"/>
        <v/>
      </c>
      <c r="T2180" s="18">
        <f>Ingredients!A2138</f>
        <v>0</v>
      </c>
    </row>
    <row r="2181" spans="19:20">
      <c r="S2181" s="18" t="str">
        <f t="shared" si="94"/>
        <v/>
      </c>
      <c r="T2181" s="18">
        <f>Ingredients!A2139</f>
        <v>0</v>
      </c>
    </row>
    <row r="2182" spans="19:20">
      <c r="S2182" s="18" t="str">
        <f t="shared" si="94"/>
        <v/>
      </c>
      <c r="T2182" s="18">
        <f>Ingredients!A2140</f>
        <v>0</v>
      </c>
    </row>
    <row r="2183" spans="19:20">
      <c r="S2183" s="18" t="str">
        <f t="shared" si="94"/>
        <v/>
      </c>
      <c r="T2183" s="18">
        <f>Ingredients!A2141</f>
        <v>0</v>
      </c>
    </row>
    <row r="2184" spans="19:20">
      <c r="S2184" s="18" t="str">
        <f t="shared" si="94"/>
        <v/>
      </c>
      <c r="T2184" s="18">
        <f>Ingredients!A2142</f>
        <v>0</v>
      </c>
    </row>
    <row r="2185" spans="19:20">
      <c r="S2185" s="18" t="str">
        <f t="shared" si="94"/>
        <v/>
      </c>
      <c r="T2185" s="18">
        <f>Ingredients!A2143</f>
        <v>0</v>
      </c>
    </row>
    <row r="2186" spans="19:20">
      <c r="S2186" s="18" t="str">
        <f t="shared" si="94"/>
        <v/>
      </c>
      <c r="T2186" s="18">
        <f>Ingredients!A2144</f>
        <v>0</v>
      </c>
    </row>
    <row r="2187" spans="19:20">
      <c r="S2187" s="18" t="str">
        <f t="shared" si="94"/>
        <v/>
      </c>
      <c r="T2187" s="18">
        <f>Ingredients!A2145</f>
        <v>0</v>
      </c>
    </row>
    <row r="2188" spans="19:20">
      <c r="S2188" s="18" t="str">
        <f t="shared" si="94"/>
        <v/>
      </c>
      <c r="T2188" s="18">
        <f>Ingredients!A2146</f>
        <v>0</v>
      </c>
    </row>
    <row r="2189" spans="19:20">
      <c r="S2189" s="18" t="str">
        <f t="shared" si="94"/>
        <v/>
      </c>
      <c r="T2189" s="18">
        <f>Ingredients!A2147</f>
        <v>0</v>
      </c>
    </row>
    <row r="2190" spans="19:20">
      <c r="S2190" s="18" t="str">
        <f t="shared" si="94"/>
        <v/>
      </c>
      <c r="T2190" s="18">
        <f>Ingredients!A2148</f>
        <v>0</v>
      </c>
    </row>
    <row r="2191" spans="19:20">
      <c r="S2191" s="18" t="str">
        <f t="shared" si="94"/>
        <v/>
      </c>
      <c r="T2191" s="18">
        <f>Ingredients!A2149</f>
        <v>0</v>
      </c>
    </row>
    <row r="2192" spans="19:20">
      <c r="S2192" s="18" t="str">
        <f t="shared" si="94"/>
        <v/>
      </c>
      <c r="T2192" s="18">
        <f>Ingredients!A2150</f>
        <v>0</v>
      </c>
    </row>
    <row r="2193" spans="19:20">
      <c r="S2193" s="18" t="str">
        <f t="shared" si="94"/>
        <v/>
      </c>
      <c r="T2193" s="18">
        <f>Ingredients!A2151</f>
        <v>0</v>
      </c>
    </row>
    <row r="2194" spans="19:20">
      <c r="S2194" s="18" t="str">
        <f t="shared" si="94"/>
        <v/>
      </c>
      <c r="T2194" s="18">
        <f>Ingredients!A2152</f>
        <v>0</v>
      </c>
    </row>
    <row r="2195" spans="19:20">
      <c r="S2195" s="18" t="str">
        <f t="shared" si="94"/>
        <v/>
      </c>
      <c r="T2195" s="18">
        <f>Ingredients!A2153</f>
        <v>0</v>
      </c>
    </row>
    <row r="2196" spans="19:20">
      <c r="S2196" s="18" t="str">
        <f t="shared" si="94"/>
        <v/>
      </c>
      <c r="T2196" s="18">
        <f>Ingredients!A2154</f>
        <v>0</v>
      </c>
    </row>
    <row r="2197" spans="19:20">
      <c r="S2197" s="18" t="str">
        <f t="shared" si="94"/>
        <v/>
      </c>
      <c r="T2197" s="18">
        <f>Ingredients!A2155</f>
        <v>0</v>
      </c>
    </row>
    <row r="2198" spans="19:20">
      <c r="S2198" s="18" t="str">
        <f t="shared" si="94"/>
        <v/>
      </c>
      <c r="T2198" s="18">
        <f>Ingredients!A2156</f>
        <v>0</v>
      </c>
    </row>
    <row r="2199" spans="19:20">
      <c r="S2199" s="18" t="str">
        <f t="shared" si="94"/>
        <v/>
      </c>
      <c r="T2199" s="18">
        <f>Ingredients!A2157</f>
        <v>0</v>
      </c>
    </row>
    <row r="2200" spans="19:20">
      <c r="S2200" s="18" t="str">
        <f t="shared" si="94"/>
        <v/>
      </c>
      <c r="T2200" s="18">
        <f>Ingredients!A2158</f>
        <v>0</v>
      </c>
    </row>
    <row r="2201" spans="19:20">
      <c r="S2201" s="18" t="str">
        <f t="shared" si="94"/>
        <v/>
      </c>
      <c r="T2201" s="18">
        <f>Ingredients!A2159</f>
        <v>0</v>
      </c>
    </row>
    <row r="2202" spans="19:20">
      <c r="S2202" s="18" t="str">
        <f t="shared" si="94"/>
        <v/>
      </c>
      <c r="T2202" s="18">
        <f>Ingredients!A2160</f>
        <v>0</v>
      </c>
    </row>
    <row r="2203" spans="19:20">
      <c r="S2203" s="18" t="str">
        <f t="shared" si="94"/>
        <v/>
      </c>
      <c r="T2203" s="18">
        <f>Ingredients!A2161</f>
        <v>0</v>
      </c>
    </row>
    <row r="2204" spans="19:20">
      <c r="S2204" s="18" t="str">
        <f t="shared" si="94"/>
        <v/>
      </c>
      <c r="T2204" s="18">
        <f>Ingredients!A2162</f>
        <v>0</v>
      </c>
    </row>
    <row r="2205" spans="19:20">
      <c r="S2205" s="18" t="str">
        <f t="shared" si="94"/>
        <v/>
      </c>
      <c r="T2205" s="18">
        <f>Ingredients!A2163</f>
        <v>0</v>
      </c>
    </row>
    <row r="2206" spans="19:20">
      <c r="S2206" s="18" t="str">
        <f t="shared" si="94"/>
        <v/>
      </c>
      <c r="T2206" s="18">
        <f>Ingredients!A2164</f>
        <v>0</v>
      </c>
    </row>
    <row r="2207" spans="19:20">
      <c r="S2207" s="18" t="str">
        <f t="shared" si="94"/>
        <v/>
      </c>
      <c r="T2207" s="18">
        <f>Ingredients!A2165</f>
        <v>0</v>
      </c>
    </row>
    <row r="2208" spans="19:20">
      <c r="S2208" s="18" t="str">
        <f t="shared" si="94"/>
        <v/>
      </c>
      <c r="T2208" s="18">
        <f>Ingredients!A2166</f>
        <v>0</v>
      </c>
    </row>
    <row r="2209" spans="19:20">
      <c r="S2209" s="18" t="str">
        <f t="shared" ref="S2209:S2254" si="95">IF(T2209=0,"",T2209)</f>
        <v/>
      </c>
      <c r="T2209" s="18">
        <f>Ingredients!A2167</f>
        <v>0</v>
      </c>
    </row>
    <row r="2210" spans="19:20">
      <c r="S2210" s="18" t="str">
        <f t="shared" si="95"/>
        <v/>
      </c>
      <c r="T2210" s="18">
        <f>Ingredients!A2168</f>
        <v>0</v>
      </c>
    </row>
    <row r="2211" spans="19:20">
      <c r="S2211" s="18" t="str">
        <f t="shared" si="95"/>
        <v/>
      </c>
      <c r="T2211" s="18">
        <f>Ingredients!A2169</f>
        <v>0</v>
      </c>
    </row>
    <row r="2212" spans="19:20">
      <c r="S2212" s="18" t="str">
        <f t="shared" si="95"/>
        <v/>
      </c>
      <c r="T2212" s="18">
        <f>Ingredients!A2170</f>
        <v>0</v>
      </c>
    </row>
    <row r="2213" spans="19:20">
      <c r="S2213" s="18" t="str">
        <f t="shared" si="95"/>
        <v/>
      </c>
      <c r="T2213" s="18">
        <f>Ingredients!A2171</f>
        <v>0</v>
      </c>
    </row>
    <row r="2214" spans="19:20">
      <c r="S2214" s="18" t="str">
        <f t="shared" si="95"/>
        <v/>
      </c>
      <c r="T2214" s="18">
        <f>Ingredients!A2172</f>
        <v>0</v>
      </c>
    </row>
    <row r="2215" spans="19:20">
      <c r="S2215" s="18" t="str">
        <f t="shared" si="95"/>
        <v/>
      </c>
      <c r="T2215" s="18">
        <f>Ingredients!A2173</f>
        <v>0</v>
      </c>
    </row>
    <row r="2216" spans="19:20">
      <c r="S2216" s="18" t="str">
        <f t="shared" si="95"/>
        <v/>
      </c>
      <c r="T2216" s="18">
        <f>Ingredients!A2174</f>
        <v>0</v>
      </c>
    </row>
    <row r="2217" spans="19:20">
      <c r="S2217" s="18" t="str">
        <f t="shared" si="95"/>
        <v/>
      </c>
      <c r="T2217" s="18">
        <f>Ingredients!A2175</f>
        <v>0</v>
      </c>
    </row>
    <row r="2218" spans="19:20">
      <c r="S2218" s="18" t="str">
        <f t="shared" si="95"/>
        <v/>
      </c>
      <c r="T2218" s="18">
        <f>Ingredients!A2176</f>
        <v>0</v>
      </c>
    </row>
    <row r="2219" spans="19:20">
      <c r="S2219" s="18" t="str">
        <f t="shared" si="95"/>
        <v/>
      </c>
      <c r="T2219" s="18">
        <f>Ingredients!A2177</f>
        <v>0</v>
      </c>
    </row>
    <row r="2220" spans="19:20">
      <c r="S2220" s="18" t="str">
        <f t="shared" si="95"/>
        <v/>
      </c>
      <c r="T2220" s="18">
        <f>Ingredients!A2178</f>
        <v>0</v>
      </c>
    </row>
    <row r="2221" spans="19:20">
      <c r="S2221" s="18" t="str">
        <f t="shared" si="95"/>
        <v/>
      </c>
      <c r="T2221" s="18">
        <f>Ingredients!A2179</f>
        <v>0</v>
      </c>
    </row>
    <row r="2222" spans="19:20">
      <c r="S2222" s="18" t="str">
        <f t="shared" si="95"/>
        <v/>
      </c>
      <c r="T2222" s="18">
        <f>Ingredients!A2180</f>
        <v>0</v>
      </c>
    </row>
    <row r="2223" spans="19:20">
      <c r="S2223" s="18" t="str">
        <f t="shared" si="95"/>
        <v/>
      </c>
      <c r="T2223" s="18">
        <f>Ingredients!A2181</f>
        <v>0</v>
      </c>
    </row>
    <row r="2224" spans="19:20">
      <c r="S2224" s="18" t="str">
        <f t="shared" si="95"/>
        <v/>
      </c>
      <c r="T2224" s="18">
        <f>Ingredients!A2182</f>
        <v>0</v>
      </c>
    </row>
    <row r="2225" spans="19:20">
      <c r="S2225" s="18" t="str">
        <f t="shared" si="95"/>
        <v/>
      </c>
      <c r="T2225" s="18">
        <f>Ingredients!A2183</f>
        <v>0</v>
      </c>
    </row>
    <row r="2226" spans="19:20">
      <c r="S2226" s="18" t="str">
        <f t="shared" si="95"/>
        <v/>
      </c>
      <c r="T2226" s="18">
        <f>Ingredients!A2184</f>
        <v>0</v>
      </c>
    </row>
    <row r="2227" spans="19:20">
      <c r="S2227" s="18" t="str">
        <f t="shared" si="95"/>
        <v/>
      </c>
      <c r="T2227" s="18">
        <f>Ingredients!A2185</f>
        <v>0</v>
      </c>
    </row>
    <row r="2228" spans="19:20">
      <c r="S2228" s="18" t="str">
        <f t="shared" si="95"/>
        <v/>
      </c>
      <c r="T2228" s="18">
        <f>Ingredients!A2186</f>
        <v>0</v>
      </c>
    </row>
    <row r="2229" spans="19:20">
      <c r="S2229" s="18" t="str">
        <f t="shared" si="95"/>
        <v/>
      </c>
      <c r="T2229" s="18">
        <f>Ingredients!A2187</f>
        <v>0</v>
      </c>
    </row>
    <row r="2230" spans="19:20">
      <c r="S2230" s="18" t="str">
        <f t="shared" si="95"/>
        <v/>
      </c>
      <c r="T2230" s="18">
        <f>Ingredients!A2188</f>
        <v>0</v>
      </c>
    </row>
    <row r="2231" spans="19:20">
      <c r="S2231" s="18" t="str">
        <f t="shared" si="95"/>
        <v/>
      </c>
      <c r="T2231" s="18">
        <f>Ingredients!A2189</f>
        <v>0</v>
      </c>
    </row>
    <row r="2232" spans="19:20">
      <c r="S2232" s="18" t="str">
        <f t="shared" si="95"/>
        <v/>
      </c>
      <c r="T2232" s="18">
        <f>Ingredients!A2190</f>
        <v>0</v>
      </c>
    </row>
    <row r="2233" spans="19:20">
      <c r="S2233" s="18" t="str">
        <f t="shared" si="95"/>
        <v/>
      </c>
      <c r="T2233" s="18">
        <f>Ingredients!A2191</f>
        <v>0</v>
      </c>
    </row>
    <row r="2234" spans="19:20">
      <c r="S2234" s="18" t="str">
        <f t="shared" si="95"/>
        <v/>
      </c>
      <c r="T2234" s="18">
        <f>Ingredients!A2192</f>
        <v>0</v>
      </c>
    </row>
    <row r="2235" spans="19:20">
      <c r="S2235" s="18" t="str">
        <f t="shared" si="95"/>
        <v/>
      </c>
      <c r="T2235" s="18">
        <f>Ingredients!A2193</f>
        <v>0</v>
      </c>
    </row>
    <row r="2236" spans="19:20">
      <c r="S2236" s="18" t="str">
        <f t="shared" si="95"/>
        <v/>
      </c>
      <c r="T2236" s="18">
        <f>Ingredients!A2194</f>
        <v>0</v>
      </c>
    </row>
    <row r="2237" spans="19:20">
      <c r="S2237" s="18" t="str">
        <f t="shared" si="95"/>
        <v/>
      </c>
      <c r="T2237" s="18">
        <f>Ingredients!A2195</f>
        <v>0</v>
      </c>
    </row>
    <row r="2238" spans="19:20">
      <c r="S2238" s="18" t="str">
        <f t="shared" si="95"/>
        <v/>
      </c>
      <c r="T2238" s="18">
        <f>Ingredients!A2196</f>
        <v>0</v>
      </c>
    </row>
    <row r="2239" spans="19:20">
      <c r="S2239" s="18" t="str">
        <f t="shared" si="95"/>
        <v/>
      </c>
      <c r="T2239" s="18">
        <f>Ingredients!A2197</f>
        <v>0</v>
      </c>
    </row>
    <row r="2240" spans="19:20">
      <c r="S2240" s="18" t="str">
        <f t="shared" si="95"/>
        <v/>
      </c>
      <c r="T2240" s="18">
        <f>Ingredients!A2198</f>
        <v>0</v>
      </c>
    </row>
    <row r="2241" spans="19:20">
      <c r="S2241" s="18" t="str">
        <f t="shared" si="95"/>
        <v/>
      </c>
      <c r="T2241" s="18">
        <f>Ingredients!A2199</f>
        <v>0</v>
      </c>
    </row>
    <row r="2242" spans="19:20">
      <c r="S2242" s="18" t="str">
        <f t="shared" si="95"/>
        <v/>
      </c>
      <c r="T2242" s="18">
        <f>Ingredients!A2200</f>
        <v>0</v>
      </c>
    </row>
    <row r="2243" spans="19:20">
      <c r="S2243" s="18" t="str">
        <f t="shared" si="95"/>
        <v/>
      </c>
      <c r="T2243" s="18">
        <f>Ingredients!A2201</f>
        <v>0</v>
      </c>
    </row>
    <row r="2244" spans="19:20">
      <c r="S2244" s="18" t="str">
        <f t="shared" si="95"/>
        <v/>
      </c>
      <c r="T2244" s="18">
        <f>Ingredients!A2202</f>
        <v>0</v>
      </c>
    </row>
    <row r="2245" spans="19:20">
      <c r="S2245" s="18" t="str">
        <f t="shared" si="95"/>
        <v/>
      </c>
      <c r="T2245" s="18">
        <f>Ingredients!A2203</f>
        <v>0</v>
      </c>
    </row>
    <row r="2246" spans="19:20">
      <c r="S2246" s="18" t="str">
        <f t="shared" si="95"/>
        <v/>
      </c>
      <c r="T2246" s="18">
        <f>Ingredients!A2204</f>
        <v>0</v>
      </c>
    </row>
    <row r="2247" spans="19:20">
      <c r="S2247" s="18" t="str">
        <f t="shared" si="95"/>
        <v/>
      </c>
      <c r="T2247" s="18">
        <f>Ingredients!A2205</f>
        <v>0</v>
      </c>
    </row>
    <row r="2248" spans="19:20">
      <c r="S2248" s="18" t="str">
        <f t="shared" si="95"/>
        <v/>
      </c>
      <c r="T2248" s="18">
        <f>Ingredients!A2206</f>
        <v>0</v>
      </c>
    </row>
    <row r="2249" spans="19:20">
      <c r="S2249" s="18" t="str">
        <f t="shared" si="95"/>
        <v/>
      </c>
      <c r="T2249" s="18">
        <f>Ingredients!A2207</f>
        <v>0</v>
      </c>
    </row>
    <row r="2250" spans="19:20">
      <c r="S2250" s="18" t="str">
        <f t="shared" si="95"/>
        <v/>
      </c>
      <c r="T2250" s="18">
        <f>Ingredients!A2208</f>
        <v>0</v>
      </c>
    </row>
    <row r="2251" spans="19:20">
      <c r="S2251" s="18" t="str">
        <f t="shared" si="95"/>
        <v/>
      </c>
      <c r="T2251" s="18">
        <f>Ingredients!A2209</f>
        <v>0</v>
      </c>
    </row>
    <row r="2252" spans="19:20">
      <c r="S2252" s="18" t="str">
        <f t="shared" si="95"/>
        <v/>
      </c>
      <c r="T2252" s="18">
        <f>Ingredients!A2210</f>
        <v>0</v>
      </c>
    </row>
    <row r="2253" spans="19:20">
      <c r="S2253" s="18" t="str">
        <f t="shared" si="95"/>
        <v/>
      </c>
      <c r="T2253" s="18">
        <f>Ingredients!A2211</f>
        <v>0</v>
      </c>
    </row>
    <row r="2254" spans="19:20">
      <c r="S2254" s="18" t="str">
        <f t="shared" si="95"/>
        <v/>
      </c>
      <c r="T2254" s="18">
        <f>Ingredients!A2212</f>
        <v>0</v>
      </c>
    </row>
  </sheetData>
  <mergeCells count="12">
    <mergeCell ref="E85:E96"/>
    <mergeCell ref="E14:E25"/>
    <mergeCell ref="E28:E40"/>
    <mergeCell ref="E43:E54"/>
    <mergeCell ref="E57:E68"/>
    <mergeCell ref="E71:E82"/>
    <mergeCell ref="C101:C102"/>
    <mergeCell ref="D101:D102"/>
    <mergeCell ref="E101:E102"/>
    <mergeCell ref="C103:C104"/>
    <mergeCell ref="D103:D104"/>
    <mergeCell ref="E103:E104"/>
  </mergeCells>
  <dataValidations count="4">
    <dataValidation type="list" errorStyle="warning" allowBlank="1" showInputMessage="1" showErrorMessage="1" error="Not a valid selection" sqref="D5:E5">
      <formula1>$N$2:$N$4</formula1>
    </dataValidation>
    <dataValidation type="list" errorStyle="warning" allowBlank="1" showInputMessage="1" showErrorMessage="1" errorTitle="Not a valid selection" sqref="D4:E4">
      <formula1>$M$2:$M$6</formula1>
    </dataValidation>
    <dataValidation type="list" allowBlank="1" showInputMessage="1" showErrorMessage="1" sqref="C57:C68 C71:C82 C28:C40 C43:C54 C14:C25 C85:C96">
      <formula1>$S$14:$S$2011</formula1>
    </dataValidation>
    <dataValidation type="list" allowBlank="1" showInputMessage="1" showErrorMessage="1" sqref="F4:F7 F11:F12">
      <formula1>$N$14:$N$17</formula1>
    </dataValidation>
  </dataValidations>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sheetPr published="0"/>
  <dimension ref="B1:CW2254"/>
  <sheetViews>
    <sheetView tabSelected="1" topLeftCell="B1" workbookViewId="0">
      <pane xSplit="5" ySplit="13" topLeftCell="G79" activePane="bottomRight" state="frozen"/>
      <selection activeCell="B1" sqref="B1"/>
      <selection pane="topRight" activeCell="E1" sqref="E1"/>
      <selection pane="bottomLeft" activeCell="B5" sqref="B5"/>
      <selection pane="bottomRight" activeCell="D91" sqref="D91"/>
    </sheetView>
  </sheetViews>
  <sheetFormatPr defaultColWidth="8.85546875" defaultRowHeight="15"/>
  <cols>
    <col min="2" max="2" width="15.28515625" customWidth="1"/>
    <col min="3" max="3" width="42.42578125" customWidth="1"/>
    <col min="4" max="4" width="11.7109375" style="59" customWidth="1"/>
    <col min="5" max="5" width="9.5703125" customWidth="1"/>
    <col min="6" max="6" width="10.5703125" customWidth="1"/>
    <col min="7" max="7" width="13.42578125" style="10" customWidth="1"/>
    <col min="8" max="8" width="9.85546875" style="10" customWidth="1"/>
    <col min="9" max="9" width="11.140625" style="10" customWidth="1"/>
    <col min="10" max="11" width="10.28515625" style="9" customWidth="1"/>
    <col min="12" max="12" width="14" style="9" customWidth="1"/>
    <col min="13" max="13" width="10.28515625" style="9" customWidth="1"/>
    <col min="14" max="14" width="12.28515625" customWidth="1"/>
    <col min="15" max="15" width="13.28515625" customWidth="1"/>
    <col min="19" max="20" width="8.85546875" style="18"/>
  </cols>
  <sheetData>
    <row r="1" spans="2:101" ht="28.5" customHeight="1" thickBot="1">
      <c r="C1" t="s">
        <v>662</v>
      </c>
      <c r="M1" s="33"/>
    </row>
    <row r="2" spans="2:101" ht="26.1" customHeight="1">
      <c r="C2" s="21" t="s">
        <v>441</v>
      </c>
      <c r="D2" s="22">
        <v>185</v>
      </c>
      <c r="E2" s="25"/>
      <c r="F2" s="25"/>
      <c r="G2" s="34" t="s">
        <v>124</v>
      </c>
      <c r="H2" s="30" t="s">
        <v>377</v>
      </c>
      <c r="M2" s="56" t="s">
        <v>457</v>
      </c>
      <c r="N2" s="18" t="s">
        <v>458</v>
      </c>
    </row>
    <row r="3" spans="2:101" ht="26.1" customHeight="1">
      <c r="C3" s="28" t="s">
        <v>445</v>
      </c>
      <c r="D3" s="31">
        <v>0.06</v>
      </c>
      <c r="E3" s="139"/>
      <c r="F3" s="25"/>
      <c r="H3" s="30" t="s">
        <v>378</v>
      </c>
      <c r="M3" s="56" t="s">
        <v>466</v>
      </c>
      <c r="N3" s="18" t="s">
        <v>459</v>
      </c>
    </row>
    <row r="4" spans="2:101" ht="23.1" customHeight="1">
      <c r="C4" s="23" t="s">
        <v>182</v>
      </c>
      <c r="D4" s="24" t="s">
        <v>533</v>
      </c>
      <c r="E4" s="25"/>
      <c r="F4" s="25"/>
      <c r="H4" s="30" t="s">
        <v>381</v>
      </c>
      <c r="M4" s="56" t="s">
        <v>389</v>
      </c>
      <c r="N4" s="18" t="s">
        <v>460</v>
      </c>
      <c r="O4" s="13"/>
      <c r="P4" s="5" t="s">
        <v>10</v>
      </c>
      <c r="Q4" s="5" t="s">
        <v>368</v>
      </c>
      <c r="R4" s="6" t="s">
        <v>369</v>
      </c>
    </row>
    <row r="5" spans="2:101" ht="30" customHeight="1">
      <c r="C5" s="32" t="s">
        <v>125</v>
      </c>
      <c r="D5" s="24" t="s">
        <v>534</v>
      </c>
      <c r="E5" s="25"/>
      <c r="F5" s="25"/>
      <c r="H5" s="30" t="s">
        <v>276</v>
      </c>
      <c r="M5" s="56" t="s">
        <v>184</v>
      </c>
      <c r="N5" s="18"/>
      <c r="O5" s="14" t="s">
        <v>370</v>
      </c>
      <c r="P5" s="15">
        <v>4</v>
      </c>
      <c r="Q5" s="15">
        <v>4</v>
      </c>
      <c r="R5" s="16">
        <v>9</v>
      </c>
    </row>
    <row r="6" spans="2:101" ht="23.1" customHeight="1" thickBot="1">
      <c r="C6" s="136" t="s">
        <v>444</v>
      </c>
      <c r="D6" s="35">
        <f>IF(ActivityLev="S",1.2,IF(ActivityLev="L",1.375,IF(ActivityLev="M",1.55,IF(ActivityLev="V",1.725,IF(ActivityLev="E",1.9,1)))))*IF(D5="Maintain",370+9.79759519*Weight*(1-D3),IF(D5="Lose",(370+9.79759519*Weight*(1-D3))*(1-0.15),IF(D5="Gain",(370+9.79759519*Weight*(1-D3))*(1+0.15),"")))</f>
        <v>4113.9043277744577</v>
      </c>
      <c r="E6" s="89"/>
      <c r="F6" s="25"/>
      <c r="H6" s="30" t="s">
        <v>471</v>
      </c>
      <c r="M6" s="57" t="s">
        <v>431</v>
      </c>
      <c r="N6" s="18"/>
    </row>
    <row r="7" spans="2:101" ht="23.1" customHeight="1">
      <c r="C7" s="135"/>
      <c r="D7" s="89"/>
      <c r="E7" s="89"/>
      <c r="F7" s="25"/>
      <c r="H7" s="30"/>
      <c r="M7" s="57"/>
      <c r="N7" s="18"/>
    </row>
    <row r="8" spans="2:101" ht="23.1" customHeight="1" thickBot="1">
      <c r="C8" t="s">
        <v>663</v>
      </c>
      <c r="D8" s="138" t="s">
        <v>366</v>
      </c>
      <c r="E8" s="138" t="s">
        <v>658</v>
      </c>
      <c r="F8" s="138" t="s">
        <v>659</v>
      </c>
      <c r="H8" s="30"/>
      <c r="M8" s="57"/>
      <c r="N8" s="18"/>
    </row>
    <row r="9" spans="2:101" ht="23.1" customHeight="1">
      <c r="C9" s="21" t="s">
        <v>660</v>
      </c>
      <c r="D9" s="24">
        <v>15</v>
      </c>
      <c r="E9" s="24">
        <v>70</v>
      </c>
      <c r="F9" s="24">
        <v>15</v>
      </c>
      <c r="H9" s="30"/>
      <c r="M9" s="57"/>
      <c r="N9" s="18"/>
    </row>
    <row r="10" spans="2:101" ht="23.1" customHeight="1" thickBot="1">
      <c r="C10" s="136" t="s">
        <v>661</v>
      </c>
      <c r="D10" s="140">
        <f>$D6*D9/400</f>
        <v>154.27141229154216</v>
      </c>
      <c r="E10" s="141">
        <f>$D6*E9/400</f>
        <v>719.93325736053009</v>
      </c>
      <c r="F10" s="141">
        <f>$D6*F9/900</f>
        <v>68.56507212957429</v>
      </c>
      <c r="H10" s="30"/>
      <c r="M10" s="57"/>
      <c r="N10" s="18"/>
    </row>
    <row r="11" spans="2:101" ht="23.1" customHeight="1">
      <c r="C11" s="135"/>
      <c r="D11" s="89"/>
      <c r="E11" s="89"/>
      <c r="F11" s="25"/>
      <c r="H11" s="30"/>
      <c r="M11" s="57"/>
      <c r="N11" s="18"/>
    </row>
    <row r="12" spans="2:101" ht="23.1" customHeight="1" thickBot="1">
      <c r="C12" s="137"/>
      <c r="D12" s="25"/>
      <c r="E12" s="25"/>
      <c r="F12" s="25"/>
      <c r="M12" s="58"/>
      <c r="N12" s="18"/>
    </row>
    <row r="13" spans="2:101" s="7" customFormat="1" ht="54.75" customHeight="1" thickBot="1">
      <c r="C13" s="29" t="s">
        <v>504</v>
      </c>
      <c r="D13" s="69" t="s">
        <v>110</v>
      </c>
      <c r="E13" s="90" t="s">
        <v>216</v>
      </c>
      <c r="F13" s="70" t="s">
        <v>111</v>
      </c>
      <c r="G13" s="20" t="s">
        <v>512</v>
      </c>
      <c r="H13" s="20" t="s">
        <v>274</v>
      </c>
      <c r="I13" s="20" t="s">
        <v>178</v>
      </c>
      <c r="J13" s="20" t="s">
        <v>275</v>
      </c>
      <c r="K13" s="20" t="s">
        <v>382</v>
      </c>
      <c r="L13" s="20" t="s">
        <v>176</v>
      </c>
      <c r="M13" s="20" t="s">
        <v>383</v>
      </c>
      <c r="N13" s="20" t="s">
        <v>177</v>
      </c>
      <c r="O13"/>
      <c r="P13"/>
      <c r="Q13"/>
      <c r="R13"/>
      <c r="S13" s="55"/>
      <c r="T13" s="55"/>
    </row>
    <row r="14" spans="2:101" ht="18.75">
      <c r="B14" s="26" t="s">
        <v>204</v>
      </c>
      <c r="C14" s="17" t="s">
        <v>251</v>
      </c>
      <c r="D14" s="102">
        <v>1</v>
      </c>
      <c r="E14" s="159"/>
      <c r="F14" s="19" t="str">
        <f t="shared" ref="F14:F25" si="0">VLOOKUP(C14,Ingredients,3,FALSE)</f>
        <v>cup</v>
      </c>
      <c r="G14" s="62">
        <f t="shared" ref="G14:G22" si="1">IF($C14="",0,$D14*VLOOKUP($C14,Ingredients,4,FALSE))</f>
        <v>300</v>
      </c>
      <c r="H14" s="63">
        <f t="shared" ref="H14:H22" si="2">IF($C14="",0,$D14*VLOOKUP($C14,Ingredients,5,FALSE))</f>
        <v>10</v>
      </c>
      <c r="I14" s="63">
        <f t="shared" ref="I14:I22" si="3">IF($C14="",0,$D14*VLOOKUP($C14,Ingredients,6,FALSE))</f>
        <v>54</v>
      </c>
      <c r="J14" s="63">
        <f t="shared" ref="J14:J22" si="4">IF($C14="",0,$D14*VLOOKUP($C14,Ingredients,7,FALSE))</f>
        <v>6</v>
      </c>
      <c r="K14" s="63">
        <f t="shared" ref="K14:K22" si="5">IF($C14="",0,$D14*VLOOKUP($C14,Ingredients,8,FALSE))</f>
        <v>8</v>
      </c>
      <c r="L14" s="63">
        <f t="shared" ref="L14:L22" si="6">IF($C14="",0,$D14*VLOOKUP($C14,Ingredients,9,FALSE))</f>
        <v>0</v>
      </c>
      <c r="M14" s="63">
        <f t="shared" ref="M14:M22" si="7">IF($C14="",0,$D14*VLOOKUP($C14,Ingredients,10,FALSE))</f>
        <v>2</v>
      </c>
      <c r="N14" s="63">
        <f t="shared" ref="N14:N22" si="8">IF($C14="",0,$D14*VLOOKUP($C14,Ingredients,11,FALSE))</f>
        <v>0</v>
      </c>
      <c r="R14" s="71"/>
      <c r="S14" s="18" t="str">
        <f t="shared" ref="S14:S96" si="9">IF(T14=0,"",T14)</f>
        <v>Almonds</v>
      </c>
      <c r="T14" s="18" t="str">
        <f>Ingredients!A5</f>
        <v>Almonds</v>
      </c>
      <c r="U14" s="71"/>
      <c r="V14" s="71"/>
    </row>
    <row r="15" spans="2:101">
      <c r="B15" s="59" t="s">
        <v>51</v>
      </c>
      <c r="C15" s="17" t="s">
        <v>21</v>
      </c>
      <c r="D15" s="102">
        <v>1.5</v>
      </c>
      <c r="E15" s="160"/>
      <c r="F15" s="19" t="str">
        <f t="shared" si="0"/>
        <v>apple</v>
      </c>
      <c r="G15" s="62">
        <f t="shared" si="1"/>
        <v>142.5</v>
      </c>
      <c r="H15" s="63">
        <f t="shared" si="2"/>
        <v>0</v>
      </c>
      <c r="I15" s="63">
        <f t="shared" si="3"/>
        <v>37.5</v>
      </c>
      <c r="J15" s="63">
        <f t="shared" si="4"/>
        <v>0</v>
      </c>
      <c r="K15" s="63">
        <f t="shared" si="5"/>
        <v>4.5</v>
      </c>
      <c r="L15" s="63">
        <f t="shared" si="6"/>
        <v>1.5</v>
      </c>
      <c r="M15" s="63">
        <f t="shared" si="7"/>
        <v>19.5</v>
      </c>
      <c r="N15" s="63">
        <f t="shared" si="8"/>
        <v>0</v>
      </c>
      <c r="R15" s="71"/>
      <c r="S15" s="18" t="str">
        <f t="shared" si="9"/>
        <v>Annie's Lite Italian dressing</v>
      </c>
      <c r="T15" s="18" t="str">
        <f>Ingredients!A6</f>
        <v>Annie's Lite Italian dressing</v>
      </c>
      <c r="U15" s="71"/>
      <c r="V15" s="71"/>
      <c r="CS15" t="s">
        <v>497</v>
      </c>
      <c r="CT15" t="s">
        <v>386</v>
      </c>
    </row>
    <row r="16" spans="2:101">
      <c r="B16" s="59"/>
      <c r="C16" s="17" t="s">
        <v>541</v>
      </c>
      <c r="D16" s="102">
        <v>2</v>
      </c>
      <c r="E16" s="160"/>
      <c r="F16" s="19" t="str">
        <f t="shared" si="0"/>
        <v>packet</v>
      </c>
      <c r="G16" s="62">
        <f t="shared" si="1"/>
        <v>180</v>
      </c>
      <c r="H16" s="63">
        <f t="shared" si="2"/>
        <v>30</v>
      </c>
      <c r="I16" s="63">
        <f t="shared" si="3"/>
        <v>8</v>
      </c>
      <c r="J16" s="63">
        <f t="shared" si="4"/>
        <v>0</v>
      </c>
      <c r="K16" s="63">
        <f t="shared" si="5"/>
        <v>0</v>
      </c>
      <c r="L16" s="63">
        <f t="shared" si="6"/>
        <v>0</v>
      </c>
      <c r="M16" s="63">
        <f t="shared" si="7"/>
        <v>0</v>
      </c>
      <c r="N16" s="63">
        <f t="shared" si="8"/>
        <v>0</v>
      </c>
      <c r="R16" s="71"/>
      <c r="S16" s="18" t="str">
        <f t="shared" si="9"/>
        <v>Apple</v>
      </c>
      <c r="T16" s="18" t="str">
        <f>Ingredients!A7</f>
        <v>Apple</v>
      </c>
      <c r="U16" s="71"/>
      <c r="V16" s="71"/>
      <c r="CS16">
        <f>118*0.21</f>
        <v>24.779999999999998</v>
      </c>
      <c r="CT16">
        <f>(118-CS16)*0.45359237</f>
        <v>42.283880731400004</v>
      </c>
      <c r="CV16">
        <f>175*0.07</f>
        <v>12.250000000000002</v>
      </c>
      <c r="CW16">
        <f>(175-CV16)*0.45359237</f>
        <v>73.822158217500004</v>
      </c>
    </row>
    <row r="17" spans="2:101">
      <c r="B17" s="59"/>
      <c r="C17" s="17"/>
      <c r="D17" s="102"/>
      <c r="E17" s="160"/>
      <c r="F17" s="19" t="e">
        <f t="shared" si="0"/>
        <v>#N/A</v>
      </c>
      <c r="G17" s="62">
        <f t="shared" si="1"/>
        <v>0</v>
      </c>
      <c r="H17" s="63">
        <f t="shared" si="2"/>
        <v>0</v>
      </c>
      <c r="I17" s="63">
        <f t="shared" si="3"/>
        <v>0</v>
      </c>
      <c r="J17" s="63">
        <f t="shared" si="4"/>
        <v>0</v>
      </c>
      <c r="K17" s="63">
        <f t="shared" si="5"/>
        <v>0</v>
      </c>
      <c r="L17" s="63">
        <f t="shared" si="6"/>
        <v>0</v>
      </c>
      <c r="M17" s="63">
        <f t="shared" si="7"/>
        <v>0</v>
      </c>
      <c r="N17" s="63">
        <f t="shared" si="8"/>
        <v>0</v>
      </c>
      <c r="R17" s="71"/>
      <c r="S17" s="18" t="str">
        <f t="shared" si="9"/>
        <v>Autumn Sweet Potato Smoothie</v>
      </c>
      <c r="T17" s="18" t="str">
        <f>Ingredients!A8</f>
        <v>Autumn Sweet Potato Smoothie</v>
      </c>
      <c r="U17" s="71"/>
      <c r="V17" s="71"/>
    </row>
    <row r="18" spans="2:101">
      <c r="C18" s="17" t="s">
        <v>301</v>
      </c>
      <c r="D18" s="102">
        <v>2</v>
      </c>
      <c r="E18" s="160"/>
      <c r="F18" s="19" t="str">
        <f t="shared" si="0"/>
        <v>fruit</v>
      </c>
      <c r="G18" s="62">
        <f t="shared" si="1"/>
        <v>242</v>
      </c>
      <c r="H18" s="63">
        <f t="shared" si="2"/>
        <v>2</v>
      </c>
      <c r="I18" s="63">
        <f t="shared" si="3"/>
        <v>62</v>
      </c>
      <c r="J18" s="63">
        <f t="shared" si="4"/>
        <v>0</v>
      </c>
      <c r="K18" s="63">
        <f t="shared" si="5"/>
        <v>0</v>
      </c>
      <c r="L18" s="63">
        <f t="shared" si="6"/>
        <v>0</v>
      </c>
      <c r="M18" s="63">
        <f t="shared" si="7"/>
        <v>0</v>
      </c>
      <c r="N18" s="63">
        <f t="shared" si="8"/>
        <v>0</v>
      </c>
      <c r="R18" s="71"/>
      <c r="S18" s="18" t="str">
        <f t="shared" si="9"/>
        <v>avocado</v>
      </c>
      <c r="T18" s="18" t="str">
        <f>Ingredients!A9</f>
        <v>avocado</v>
      </c>
      <c r="U18" s="71"/>
      <c r="V18" s="71"/>
      <c r="CR18" t="s">
        <v>387</v>
      </c>
      <c r="CS18">
        <f>370+21.6*CT16</f>
        <v>1283.3318237982403</v>
      </c>
      <c r="CW18">
        <f>370+21.6*CW16</f>
        <v>1964.5586174980001</v>
      </c>
    </row>
    <row r="19" spans="2:101">
      <c r="C19" s="17"/>
      <c r="D19" s="102"/>
      <c r="E19" s="160"/>
      <c r="F19" s="19" t="e">
        <f t="shared" si="0"/>
        <v>#N/A</v>
      </c>
      <c r="G19" s="62">
        <f t="shared" si="1"/>
        <v>0</v>
      </c>
      <c r="H19" s="63">
        <f t="shared" si="2"/>
        <v>0</v>
      </c>
      <c r="I19" s="63">
        <f t="shared" si="3"/>
        <v>0</v>
      </c>
      <c r="J19" s="63">
        <f t="shared" si="4"/>
        <v>0</v>
      </c>
      <c r="K19" s="63">
        <f t="shared" si="5"/>
        <v>0</v>
      </c>
      <c r="L19" s="63">
        <f t="shared" si="6"/>
        <v>0</v>
      </c>
      <c r="M19" s="63">
        <f t="shared" si="7"/>
        <v>0</v>
      </c>
      <c r="N19" s="63">
        <f t="shared" si="8"/>
        <v>0</v>
      </c>
      <c r="O19" s="1"/>
      <c r="P19" s="1"/>
      <c r="Q19" s="1"/>
      <c r="R19" s="72"/>
      <c r="S19" s="18" t="str">
        <f t="shared" si="9"/>
        <v>banana</v>
      </c>
      <c r="T19" s="18" t="str">
        <f>Ingredients!A10</f>
        <v>banana</v>
      </c>
      <c r="U19" s="71"/>
      <c r="V19" s="71"/>
      <c r="CS19">
        <f>CS18*1.725</f>
        <v>2213.7473960519646</v>
      </c>
      <c r="CW19">
        <f>CW18*1.9</f>
        <v>3732.6613732462001</v>
      </c>
    </row>
    <row r="20" spans="2:101" hidden="1">
      <c r="C20" s="17"/>
      <c r="D20" s="102"/>
      <c r="E20" s="160"/>
      <c r="F20" s="19" t="e">
        <f t="shared" si="0"/>
        <v>#N/A</v>
      </c>
      <c r="G20" s="62">
        <f t="shared" si="1"/>
        <v>0</v>
      </c>
      <c r="H20" s="63">
        <f t="shared" si="2"/>
        <v>0</v>
      </c>
      <c r="I20" s="63">
        <f t="shared" si="3"/>
        <v>0</v>
      </c>
      <c r="J20" s="63">
        <f t="shared" si="4"/>
        <v>0</v>
      </c>
      <c r="K20" s="63">
        <f t="shared" si="5"/>
        <v>0</v>
      </c>
      <c r="L20" s="63">
        <f t="shared" si="6"/>
        <v>0</v>
      </c>
      <c r="M20" s="63">
        <f t="shared" si="7"/>
        <v>0</v>
      </c>
      <c r="N20" s="63">
        <f t="shared" si="8"/>
        <v>0</v>
      </c>
      <c r="R20" s="71"/>
      <c r="S20" s="18" t="str">
        <f t="shared" si="9"/>
        <v>beet</v>
      </c>
      <c r="T20" s="18" t="str">
        <f>Ingredients!A11</f>
        <v>beet</v>
      </c>
      <c r="U20" s="71"/>
      <c r="V20" s="71"/>
      <c r="CW20">
        <f>CW19*0.2</f>
        <v>746.53227464924009</v>
      </c>
    </row>
    <row r="21" spans="2:101" hidden="1">
      <c r="C21" s="17"/>
      <c r="D21" s="102"/>
      <c r="E21" s="160"/>
      <c r="F21" s="19" t="e">
        <f t="shared" si="0"/>
        <v>#N/A</v>
      </c>
      <c r="G21" s="62">
        <f t="shared" si="1"/>
        <v>0</v>
      </c>
      <c r="H21" s="63">
        <f t="shared" si="2"/>
        <v>0</v>
      </c>
      <c r="I21" s="63">
        <f t="shared" si="3"/>
        <v>0</v>
      </c>
      <c r="J21" s="63">
        <f t="shared" si="4"/>
        <v>0</v>
      </c>
      <c r="K21" s="63">
        <f t="shared" si="5"/>
        <v>0</v>
      </c>
      <c r="L21" s="63">
        <f t="shared" si="6"/>
        <v>0</v>
      </c>
      <c r="M21" s="63">
        <f t="shared" si="7"/>
        <v>0</v>
      </c>
      <c r="N21" s="63">
        <f t="shared" si="8"/>
        <v>0</v>
      </c>
      <c r="R21" s="71"/>
      <c r="S21" s="18" t="str">
        <f t="shared" si="9"/>
        <v>bell peppers</v>
      </c>
      <c r="T21" s="18" t="str">
        <f>Ingredients!A12</f>
        <v>bell peppers</v>
      </c>
      <c r="U21" s="71"/>
      <c r="V21" s="71"/>
    </row>
    <row r="22" spans="2:101" hidden="1">
      <c r="C22" s="17"/>
      <c r="D22" s="102"/>
      <c r="E22" s="160"/>
      <c r="F22" s="19" t="e">
        <f t="shared" si="0"/>
        <v>#N/A</v>
      </c>
      <c r="G22" s="62">
        <f t="shared" si="1"/>
        <v>0</v>
      </c>
      <c r="H22" s="63">
        <f t="shared" si="2"/>
        <v>0</v>
      </c>
      <c r="I22" s="63">
        <f t="shared" si="3"/>
        <v>0</v>
      </c>
      <c r="J22" s="63">
        <f t="shared" si="4"/>
        <v>0</v>
      </c>
      <c r="K22" s="63">
        <f t="shared" si="5"/>
        <v>0</v>
      </c>
      <c r="L22" s="63">
        <f t="shared" si="6"/>
        <v>0</v>
      </c>
      <c r="M22" s="63">
        <f t="shared" si="7"/>
        <v>0</v>
      </c>
      <c r="N22" s="63">
        <f t="shared" si="8"/>
        <v>0</v>
      </c>
      <c r="R22" s="71"/>
      <c r="S22" s="18" t="str">
        <f t="shared" si="9"/>
        <v>Black beans</v>
      </c>
      <c r="T22" s="18" t="str">
        <f>Ingredients!A13</f>
        <v>Black beans</v>
      </c>
      <c r="U22" s="71"/>
      <c r="V22" s="71"/>
    </row>
    <row r="23" spans="2:101" hidden="1">
      <c r="C23" s="17"/>
      <c r="D23" s="102"/>
      <c r="E23" s="160"/>
      <c r="F23" s="19" t="e">
        <f t="shared" si="0"/>
        <v>#N/A</v>
      </c>
      <c r="G23" s="62"/>
      <c r="H23" s="63"/>
      <c r="I23" s="63"/>
      <c r="J23" s="63"/>
      <c r="K23" s="63"/>
      <c r="L23" s="63"/>
      <c r="M23" s="63"/>
      <c r="N23" s="63"/>
      <c r="R23" s="71"/>
      <c r="S23" s="18" t="str">
        <f t="shared" si="9"/>
        <v>black pepper</v>
      </c>
      <c r="T23" s="18" t="str">
        <f>Ingredients!A14</f>
        <v>black pepper</v>
      </c>
      <c r="U23" s="71"/>
      <c r="V23" s="71"/>
    </row>
    <row r="24" spans="2:101" hidden="1">
      <c r="C24" s="17"/>
      <c r="D24" s="102"/>
      <c r="E24" s="160"/>
      <c r="F24" s="19" t="e">
        <f t="shared" si="0"/>
        <v>#N/A</v>
      </c>
      <c r="G24" s="62">
        <f>IF($C24="",0,$D24*VLOOKUP($C24,Ingredients,4,FALSE))</f>
        <v>0</v>
      </c>
      <c r="H24" s="63">
        <f>IF($C24="",0,$D24*VLOOKUP($C24,Ingredients,5,FALSE))</f>
        <v>0</v>
      </c>
      <c r="I24" s="63">
        <f>IF($C24="",0,$D24*VLOOKUP($C24,Ingredients,6,FALSE))</f>
        <v>0</v>
      </c>
      <c r="J24" s="63">
        <f>IF($C24="",0,$D24*VLOOKUP($C24,Ingredients,7,FALSE))</f>
        <v>0</v>
      </c>
      <c r="K24" s="63">
        <f>IF($C24="",0,$D24*VLOOKUP($C24,Ingredients,8,FALSE))</f>
        <v>0</v>
      </c>
      <c r="L24" s="63">
        <f>IF($C24="",0,$D24*VLOOKUP($C24,Ingredients,9,FALSE))</f>
        <v>0</v>
      </c>
      <c r="M24" s="63">
        <f>IF($C24="",0,$D24*VLOOKUP($C24,Ingredients,10,FALSE))</f>
        <v>0</v>
      </c>
      <c r="N24" s="63">
        <f>IF($C24="",0,$D24*VLOOKUP($C24,Ingredients,11,FALSE))</f>
        <v>0</v>
      </c>
      <c r="R24" s="71"/>
      <c r="S24" s="18" t="str">
        <f t="shared" si="9"/>
        <v>Blueberries</v>
      </c>
      <c r="T24" s="18" t="str">
        <f>Ingredients!A15</f>
        <v>Blueberries</v>
      </c>
      <c r="U24" s="71"/>
      <c r="V24" s="71"/>
    </row>
    <row r="25" spans="2:101" hidden="1">
      <c r="C25" s="17"/>
      <c r="D25" s="102"/>
      <c r="E25" s="160"/>
      <c r="F25" s="19" t="e">
        <f t="shared" si="0"/>
        <v>#N/A</v>
      </c>
      <c r="G25" s="62">
        <f>IF($C25="",0,$D25*VLOOKUP($C25,Ingredients,4,FALSE))</f>
        <v>0</v>
      </c>
      <c r="H25" s="63">
        <f>IF($C25="",0,$D25*VLOOKUP($C25,Ingredients,5,FALSE))</f>
        <v>0</v>
      </c>
      <c r="I25" s="63">
        <f>IF($C25="",0,$D25*VLOOKUP($C25,Ingredients,6,FALSE))</f>
        <v>0</v>
      </c>
      <c r="J25" s="63">
        <f>IF($C25="",0,$D25*VLOOKUP($C25,Ingredients,7,FALSE))</f>
        <v>0</v>
      </c>
      <c r="K25" s="63">
        <f>IF($C25="",0,$D25*VLOOKUP($C25,Ingredients,8,FALSE))</f>
        <v>0</v>
      </c>
      <c r="L25" s="63">
        <f>IF($C25="",0,$D25*VLOOKUP($C25,Ingredients,9,FALSE))</f>
        <v>0</v>
      </c>
      <c r="M25" s="63">
        <f>IF($C25="",0,$D25*VLOOKUP($C25,Ingredients,10,FALSE))</f>
        <v>0</v>
      </c>
      <c r="N25" s="63">
        <f>IF($C25="",0,$D25*VLOOKUP($C25,Ingredients,11,FALSE))</f>
        <v>0</v>
      </c>
      <c r="R25" s="71"/>
      <c r="S25" s="18" t="str">
        <f t="shared" si="9"/>
        <v>broccoli</v>
      </c>
      <c r="T25" s="18" t="str">
        <f>Ingredients!A16</f>
        <v>broccoli</v>
      </c>
      <c r="U25" s="71"/>
      <c r="V25" s="71"/>
    </row>
    <row r="26" spans="2:101" ht="18.75">
      <c r="C26" s="36" t="s">
        <v>210</v>
      </c>
      <c r="D26" s="103"/>
      <c r="E26" s="91"/>
      <c r="F26" s="37"/>
      <c r="G26" s="64">
        <f t="shared" ref="G26:N26" si="10">SUM(G14:G20)</f>
        <v>864.5</v>
      </c>
      <c r="H26" s="65">
        <f t="shared" si="10"/>
        <v>42</v>
      </c>
      <c r="I26" s="65">
        <f>SUM(I14:I20)</f>
        <v>161.5</v>
      </c>
      <c r="J26" s="65">
        <f t="shared" si="10"/>
        <v>6</v>
      </c>
      <c r="K26" s="65">
        <f t="shared" si="10"/>
        <v>12.5</v>
      </c>
      <c r="L26" s="65">
        <f t="shared" si="10"/>
        <v>1.5</v>
      </c>
      <c r="M26" s="65">
        <f t="shared" si="10"/>
        <v>21.5</v>
      </c>
      <c r="N26" s="65">
        <f t="shared" si="10"/>
        <v>0</v>
      </c>
      <c r="R26" s="71"/>
      <c r="S26" s="18" t="str">
        <f t="shared" si="9"/>
        <v>Broccoli Cream Soup</v>
      </c>
      <c r="T26" s="18" t="str">
        <f>Ingredients!A17</f>
        <v>Broccoli Cream Soup</v>
      </c>
      <c r="U26" s="71"/>
      <c r="V26" s="71"/>
      <c r="CW26">
        <f>CW19+CW20</f>
        <v>4479.1936478954403</v>
      </c>
    </row>
    <row r="27" spans="2:101" ht="13.5" customHeight="1">
      <c r="C27" s="38" t="s">
        <v>296</v>
      </c>
      <c r="D27" s="104"/>
      <c r="E27" s="92"/>
      <c r="F27" s="39"/>
      <c r="G27" s="40"/>
      <c r="H27" s="41">
        <f>IF(ISERROR(H26*P5/G26),0,H26*P5/G26)</f>
        <v>0.19433198380566802</v>
      </c>
      <c r="I27" s="41">
        <f>IF(ISERROR(I26*Q5/G26),0,I26*Q5/G26)</f>
        <v>0.74725274725274726</v>
      </c>
      <c r="J27" s="41">
        <f>IF(ISERROR(J26*R5/G26),0,J26*R5/G26)</f>
        <v>6.2463851937536147E-2</v>
      </c>
      <c r="K27" s="41"/>
      <c r="L27" s="41"/>
      <c r="M27" s="41"/>
      <c r="N27" s="41"/>
      <c r="R27" s="71"/>
      <c r="S27" s="18" t="str">
        <f t="shared" si="9"/>
        <v>Brown rice</v>
      </c>
      <c r="T27" s="18" t="str">
        <f>Ingredients!A18</f>
        <v>Brown rice</v>
      </c>
      <c r="U27" s="71"/>
      <c r="V27" s="71"/>
    </row>
    <row r="28" spans="2:101" ht="18.75">
      <c r="B28" s="26" t="s">
        <v>205</v>
      </c>
      <c r="C28" s="98"/>
      <c r="D28" s="102"/>
      <c r="E28" s="161"/>
      <c r="F28" s="19" t="e">
        <f>VLOOKUP(C28,Ingredients,3,FALSE)</f>
        <v>#N/A</v>
      </c>
      <c r="G28" s="62">
        <f>IF($C28="",0,$D28*VLOOKUP($C28,Ingredients,4,FALSE))</f>
        <v>0</v>
      </c>
      <c r="H28" s="63">
        <f>IF($C28="",0,$D28*VLOOKUP($C28,Ingredients,5,FALSE))</f>
        <v>0</v>
      </c>
      <c r="I28" s="63">
        <f>IF($C28="",0,$D28*VLOOKUP($C28,Ingredients,6,FALSE))</f>
        <v>0</v>
      </c>
      <c r="J28" s="63">
        <f>IF($C28="",0,$D28*VLOOKUP($C28,Ingredients,7,FALSE))</f>
        <v>0</v>
      </c>
      <c r="K28" s="63">
        <f>IF($C28="",0,$D28*VLOOKUP($C28,Ingredients,8,FALSE))</f>
        <v>0</v>
      </c>
      <c r="L28" s="63">
        <f>IF($C28="",0,$D28*VLOOKUP($C28,Ingredients,9,FALSE))</f>
        <v>0</v>
      </c>
      <c r="M28" s="63">
        <f>IF($C28="",0,$D28*VLOOKUP($C28,Ingredients,10,FALSE))</f>
        <v>0</v>
      </c>
      <c r="N28" s="63">
        <f>IF($C28="",0,$D28*VLOOKUP($C28,Ingredients,11,FALSE))</f>
        <v>0</v>
      </c>
      <c r="R28" s="71"/>
      <c r="S28" s="18" t="str">
        <f t="shared" si="9"/>
        <v>butternut squash</v>
      </c>
      <c r="T28" s="18" t="str">
        <f>Ingredients!A19</f>
        <v>butternut squash</v>
      </c>
      <c r="U28" s="71"/>
      <c r="V28" s="71"/>
    </row>
    <row r="29" spans="2:101">
      <c r="B29" s="59" t="s">
        <v>52</v>
      </c>
      <c r="C29" s="17" t="s">
        <v>640</v>
      </c>
      <c r="D29" s="102">
        <v>1</v>
      </c>
      <c r="E29" s="161"/>
      <c r="F29" s="19" t="str">
        <f>VLOOKUP(C29,Ingredients,3,FALSE)</f>
        <v>cup</v>
      </c>
      <c r="G29" s="62">
        <f>IF($C29="",0,$D29*VLOOKUP($C29,Ingredients,4,FALSE))</f>
        <v>200</v>
      </c>
      <c r="H29" s="63">
        <f>IF($C29="",0,$D29*VLOOKUP($C29,Ingredients,5,FALSE))</f>
        <v>5</v>
      </c>
      <c r="I29" s="63">
        <f>IF($C29="",0,$D29*VLOOKUP($C29,Ingredients,6,FALSE))</f>
        <v>42</v>
      </c>
      <c r="J29" s="63">
        <f>IF($C29="",0,$D29*VLOOKUP($C29,Ingredients,7,FALSE))</f>
        <v>1</v>
      </c>
      <c r="K29" s="63">
        <f>IF($C29="",0,$D29*VLOOKUP($C29,Ingredients,8,FALSE))</f>
        <v>5</v>
      </c>
      <c r="L29" s="63">
        <f>IF($C29="",0,$D29*VLOOKUP($C29,Ingredients,9,FALSE))</f>
        <v>0</v>
      </c>
      <c r="M29" s="63">
        <f>IF($C29="",0,$D29*VLOOKUP($C29,Ingredients,10,FALSE))</f>
        <v>0</v>
      </c>
      <c r="N29" s="63">
        <f>IF($C29="",0,$D29*VLOOKUP($C29,Ingredients,11,FALSE))</f>
        <v>0</v>
      </c>
      <c r="R29" s="71"/>
      <c r="S29" s="18" t="str">
        <f t="shared" si="9"/>
        <v>cabbage</v>
      </c>
      <c r="T29" s="18" t="str">
        <f>Ingredients!A20</f>
        <v>cabbage</v>
      </c>
      <c r="U29" s="71"/>
      <c r="V29" s="71"/>
    </row>
    <row r="30" spans="2:101">
      <c r="C30" s="17" t="s">
        <v>635</v>
      </c>
      <c r="D30" s="102">
        <v>1</v>
      </c>
      <c r="E30" s="161"/>
      <c r="F30" s="19" t="str">
        <f t="shared" ref="F30:F37" si="11">VLOOKUP(C30,Ingredients,3,FALSE)</f>
        <v>cup</v>
      </c>
      <c r="G30" s="62">
        <f t="shared" ref="G30:G37" si="12">IF($C30="",0,$D30*VLOOKUP($C30,Ingredients,4,FALSE))</f>
        <v>90</v>
      </c>
      <c r="H30" s="63">
        <f t="shared" ref="H30:H37" si="13">IF($C30="",0,$D30*VLOOKUP($C30,Ingredients,5,FALSE))</f>
        <v>7</v>
      </c>
      <c r="I30" s="63">
        <f t="shared" ref="I30:I37" si="14">IF($C30="",0,$D30*VLOOKUP($C30,Ingredients,6,FALSE))</f>
        <v>8</v>
      </c>
      <c r="J30" s="63">
        <f t="shared" ref="J30:J37" si="15">IF($C30="",0,$D30*VLOOKUP($C30,Ingredients,7,FALSE))</f>
        <v>3.5</v>
      </c>
      <c r="K30" s="63">
        <f t="shared" ref="K30:K37" si="16">IF($C30="",0,$D30*VLOOKUP($C30,Ingredients,8,FALSE))</f>
        <v>1</v>
      </c>
      <c r="L30" s="63">
        <f t="shared" ref="L30:L37" si="17">IF($C30="",0,$D30*VLOOKUP($C30,Ingredients,9,FALSE))</f>
        <v>70</v>
      </c>
      <c r="M30" s="63">
        <f t="shared" ref="M30:M37" si="18">IF($C30="",0,$D30*VLOOKUP($C30,Ingredients,10,FALSE))</f>
        <v>7</v>
      </c>
      <c r="N30" s="63">
        <f t="shared" ref="N30:N37" si="19">IF($C30="",0,$D30*VLOOKUP($C30,Ingredients,11,FALSE))</f>
        <v>0</v>
      </c>
      <c r="R30" s="71"/>
      <c r="S30" s="18" t="str">
        <f t="shared" si="9"/>
        <v>Cabbage Peach and Carrot Smoothie</v>
      </c>
      <c r="T30" s="18" t="str">
        <f>Ingredients!A21</f>
        <v>Cabbage Peach and Carrot Smoothie</v>
      </c>
      <c r="U30" s="71"/>
      <c r="V30" s="71"/>
    </row>
    <row r="31" spans="2:101">
      <c r="B31" t="s">
        <v>524</v>
      </c>
      <c r="C31" s="17"/>
      <c r="D31" s="102"/>
      <c r="E31" s="161"/>
      <c r="F31" s="19" t="e">
        <f t="shared" si="11"/>
        <v>#N/A</v>
      </c>
      <c r="G31" s="62">
        <f t="shared" si="12"/>
        <v>0</v>
      </c>
      <c r="H31" s="63">
        <f t="shared" si="13"/>
        <v>0</v>
      </c>
      <c r="I31" s="63">
        <f t="shared" si="14"/>
        <v>0</v>
      </c>
      <c r="J31" s="63">
        <f t="shared" si="15"/>
        <v>0</v>
      </c>
      <c r="K31" s="63">
        <f t="shared" si="16"/>
        <v>0</v>
      </c>
      <c r="L31" s="63">
        <f t="shared" si="17"/>
        <v>0</v>
      </c>
      <c r="M31" s="63">
        <f t="shared" si="18"/>
        <v>0</v>
      </c>
      <c r="N31" s="63">
        <f t="shared" si="19"/>
        <v>0</v>
      </c>
      <c r="R31" s="71"/>
      <c r="S31" s="18" t="e">
        <f t="shared" si="9"/>
        <v>#REF!</v>
      </c>
      <c r="T31" s="18" t="e">
        <f>Ingredients!#REF!</f>
        <v>#REF!</v>
      </c>
      <c r="U31" s="71"/>
      <c r="V31" s="71"/>
    </row>
    <row r="32" spans="2:101">
      <c r="C32" s="17"/>
      <c r="D32" s="102"/>
      <c r="E32" s="161"/>
      <c r="F32" s="19" t="e">
        <f t="shared" si="11"/>
        <v>#N/A</v>
      </c>
      <c r="G32" s="62">
        <f t="shared" si="12"/>
        <v>0</v>
      </c>
      <c r="H32" s="63">
        <f t="shared" si="13"/>
        <v>0</v>
      </c>
      <c r="I32" s="63">
        <f t="shared" si="14"/>
        <v>0</v>
      </c>
      <c r="J32" s="63">
        <f t="shared" si="15"/>
        <v>0</v>
      </c>
      <c r="K32" s="63">
        <f t="shared" si="16"/>
        <v>0</v>
      </c>
      <c r="L32" s="63">
        <f t="shared" si="17"/>
        <v>0</v>
      </c>
      <c r="M32" s="63">
        <f t="shared" si="18"/>
        <v>0</v>
      </c>
      <c r="N32" s="63">
        <f t="shared" si="19"/>
        <v>0</v>
      </c>
      <c r="R32" s="71"/>
      <c r="S32" s="18" t="str">
        <f t="shared" si="9"/>
        <v>canned diced tomatoes, no salt</v>
      </c>
      <c r="T32" s="18" t="str">
        <f>Ingredients!A22</f>
        <v>canned diced tomatoes, no salt</v>
      </c>
      <c r="U32" s="71"/>
      <c r="V32" s="71"/>
    </row>
    <row r="33" spans="2:22">
      <c r="C33" s="17"/>
      <c r="D33" s="102"/>
      <c r="E33" s="161"/>
      <c r="F33" s="19" t="e">
        <f t="shared" si="11"/>
        <v>#N/A</v>
      </c>
      <c r="G33" s="62">
        <f t="shared" si="12"/>
        <v>0</v>
      </c>
      <c r="H33" s="63">
        <f t="shared" si="13"/>
        <v>0</v>
      </c>
      <c r="I33" s="63">
        <f t="shared" si="14"/>
        <v>0</v>
      </c>
      <c r="J33" s="63">
        <f t="shared" si="15"/>
        <v>0</v>
      </c>
      <c r="K33" s="63">
        <f t="shared" si="16"/>
        <v>0</v>
      </c>
      <c r="L33" s="63">
        <f t="shared" si="17"/>
        <v>0</v>
      </c>
      <c r="M33" s="63">
        <f t="shared" si="18"/>
        <v>0</v>
      </c>
      <c r="N33" s="63">
        <f t="shared" si="19"/>
        <v>0</v>
      </c>
      <c r="R33" s="71"/>
      <c r="S33" s="18" t="str">
        <f t="shared" si="9"/>
        <v>canned red kidney beans, rinsed</v>
      </c>
      <c r="T33" s="18" t="str">
        <f>Ingredients!A23</f>
        <v>canned red kidney beans, rinsed</v>
      </c>
      <c r="U33" s="71"/>
      <c r="V33" s="71"/>
    </row>
    <row r="34" spans="2:22">
      <c r="C34" s="17"/>
      <c r="D34" s="102"/>
      <c r="E34" s="161"/>
      <c r="F34" s="19" t="e">
        <f t="shared" si="11"/>
        <v>#N/A</v>
      </c>
      <c r="G34" s="62">
        <f t="shared" si="12"/>
        <v>0</v>
      </c>
      <c r="H34" s="63">
        <f t="shared" si="13"/>
        <v>0</v>
      </c>
      <c r="I34" s="63">
        <f t="shared" si="14"/>
        <v>0</v>
      </c>
      <c r="J34" s="63">
        <f t="shared" si="15"/>
        <v>0</v>
      </c>
      <c r="K34" s="63">
        <f t="shared" si="16"/>
        <v>0</v>
      </c>
      <c r="L34" s="63">
        <f t="shared" si="17"/>
        <v>0</v>
      </c>
      <c r="M34" s="63">
        <f t="shared" si="18"/>
        <v>0</v>
      </c>
      <c r="N34" s="63">
        <f t="shared" si="19"/>
        <v>0</v>
      </c>
      <c r="R34" s="71"/>
      <c r="S34" s="18" t="str">
        <f t="shared" si="9"/>
        <v>canned sweet potato</v>
      </c>
      <c r="T34" s="18" t="str">
        <f>Ingredients!A24</f>
        <v>canned sweet potato</v>
      </c>
      <c r="U34" s="71"/>
      <c r="V34" s="71"/>
    </row>
    <row r="35" spans="2:22">
      <c r="C35" s="17"/>
      <c r="D35" s="102"/>
      <c r="E35" s="161"/>
      <c r="F35" s="19" t="e">
        <f t="shared" si="11"/>
        <v>#N/A</v>
      </c>
      <c r="G35" s="62">
        <f t="shared" si="12"/>
        <v>0</v>
      </c>
      <c r="H35" s="63">
        <f t="shared" si="13"/>
        <v>0</v>
      </c>
      <c r="I35" s="63">
        <f t="shared" si="14"/>
        <v>0</v>
      </c>
      <c r="J35" s="63">
        <f t="shared" si="15"/>
        <v>0</v>
      </c>
      <c r="K35" s="63">
        <f t="shared" si="16"/>
        <v>0</v>
      </c>
      <c r="L35" s="63">
        <f t="shared" si="17"/>
        <v>0</v>
      </c>
      <c r="M35" s="63">
        <f t="shared" si="18"/>
        <v>0</v>
      </c>
      <c r="N35" s="63">
        <f t="shared" si="19"/>
        <v>0</v>
      </c>
      <c r="R35" s="71"/>
      <c r="S35" s="18" t="str">
        <f t="shared" si="9"/>
        <v>canned sweet potato</v>
      </c>
      <c r="T35" s="18" t="str">
        <f>Ingredients!A25</f>
        <v>canned sweet potato</v>
      </c>
      <c r="U35" s="71"/>
      <c r="V35" s="71"/>
    </row>
    <row r="36" spans="2:22">
      <c r="C36" s="101"/>
      <c r="D36" s="102"/>
      <c r="E36" s="161"/>
      <c r="F36" s="19" t="e">
        <f t="shared" si="11"/>
        <v>#N/A</v>
      </c>
      <c r="G36" s="62">
        <f t="shared" si="12"/>
        <v>0</v>
      </c>
      <c r="H36" s="63">
        <f t="shared" si="13"/>
        <v>0</v>
      </c>
      <c r="I36" s="63">
        <f t="shared" si="14"/>
        <v>0</v>
      </c>
      <c r="J36" s="63">
        <f t="shared" si="15"/>
        <v>0</v>
      </c>
      <c r="K36" s="63">
        <f t="shared" si="16"/>
        <v>0</v>
      </c>
      <c r="L36" s="63">
        <f t="shared" si="17"/>
        <v>0</v>
      </c>
      <c r="M36" s="63">
        <f t="shared" si="18"/>
        <v>0</v>
      </c>
      <c r="N36" s="63">
        <f t="shared" si="19"/>
        <v>0</v>
      </c>
      <c r="R36" s="71"/>
      <c r="S36" s="18" t="str">
        <f t="shared" si="9"/>
        <v>carrot</v>
      </c>
      <c r="T36" s="18" t="str">
        <f>Ingredients!A26</f>
        <v>carrot</v>
      </c>
      <c r="U36" s="71"/>
      <c r="V36" s="71"/>
    </row>
    <row r="37" spans="2:22">
      <c r="C37" s="17"/>
      <c r="D37" s="102"/>
      <c r="E37" s="161"/>
      <c r="F37" s="19" t="e">
        <f t="shared" si="11"/>
        <v>#N/A</v>
      </c>
      <c r="G37" s="62">
        <f t="shared" si="12"/>
        <v>0</v>
      </c>
      <c r="H37" s="63">
        <f t="shared" si="13"/>
        <v>0</v>
      </c>
      <c r="I37" s="63">
        <f t="shared" si="14"/>
        <v>0</v>
      </c>
      <c r="J37" s="63">
        <f t="shared" si="15"/>
        <v>0</v>
      </c>
      <c r="K37" s="63">
        <f t="shared" si="16"/>
        <v>0</v>
      </c>
      <c r="L37" s="63">
        <f t="shared" si="17"/>
        <v>0</v>
      </c>
      <c r="M37" s="63">
        <f t="shared" si="18"/>
        <v>0</v>
      </c>
      <c r="N37" s="63">
        <f t="shared" si="19"/>
        <v>0</v>
      </c>
      <c r="R37" s="71"/>
      <c r="S37" s="18" t="str">
        <f t="shared" si="9"/>
        <v>cauliflower</v>
      </c>
      <c r="T37" s="18" t="str">
        <f>Ingredients!A27</f>
        <v>cauliflower</v>
      </c>
      <c r="U37" s="71"/>
      <c r="V37" s="71"/>
    </row>
    <row r="38" spans="2:22">
      <c r="C38" s="17"/>
      <c r="D38" s="102"/>
      <c r="E38" s="161"/>
      <c r="F38" s="19" t="e">
        <f>VLOOKUP(C38,Ingredients,3,FALSE)</f>
        <v>#N/A</v>
      </c>
      <c r="G38" s="62">
        <f>IF($C38="",0,$D38*VLOOKUP($C38,Ingredients,4,FALSE))</f>
        <v>0</v>
      </c>
      <c r="H38" s="63">
        <f>IF($C38="",0,$D38*VLOOKUP($C38,Ingredients,5,FALSE))</f>
        <v>0</v>
      </c>
      <c r="I38" s="63">
        <f>IF($C38="",0,$D38*VLOOKUP($C38,Ingredients,6,FALSE))</f>
        <v>0</v>
      </c>
      <c r="J38" s="63">
        <f>IF($C38="",0,$D38*VLOOKUP($C38,Ingredients,7,FALSE))</f>
        <v>0</v>
      </c>
      <c r="K38" s="63">
        <f>IF($C38="",0,$D38*VLOOKUP($C38,Ingredients,8,FALSE))</f>
        <v>0</v>
      </c>
      <c r="L38" s="63">
        <f>IF($C38="",0,$D38*VLOOKUP($C38,Ingredients,9,FALSE))</f>
        <v>0</v>
      </c>
      <c r="M38" s="63">
        <f>IF($C38="",0,$D38*VLOOKUP($C38,Ingredients,10,FALSE))</f>
        <v>0</v>
      </c>
      <c r="N38" s="63">
        <f>IF($C38="",0,$D38*VLOOKUP($C38,Ingredients,11,FALSE))</f>
        <v>0</v>
      </c>
      <c r="O38" s="1"/>
      <c r="P38" s="1"/>
      <c r="Q38" s="1"/>
      <c r="R38" s="1"/>
      <c r="S38" s="18" t="str">
        <f t="shared" si="9"/>
        <v>cherry tomatoes</v>
      </c>
      <c r="T38" s="18" t="str">
        <f>Ingredients!A28</f>
        <v>cherry tomatoes</v>
      </c>
    </row>
    <row r="39" spans="2:22">
      <c r="C39" s="17"/>
      <c r="D39" s="102"/>
      <c r="E39" s="161"/>
      <c r="F39" s="19" t="e">
        <f>VLOOKUP(C39,Ingredients,3,FALSE)</f>
        <v>#N/A</v>
      </c>
      <c r="G39" s="62">
        <f>IF($C39="",0,$D39*VLOOKUP($C39,Ingredients,4,FALSE))</f>
        <v>0</v>
      </c>
      <c r="H39" s="63">
        <f>IF($C39="",0,$D39*VLOOKUP($C39,Ingredients,5,FALSE))</f>
        <v>0</v>
      </c>
      <c r="I39" s="63">
        <f>IF($C39="",0,$D39*VLOOKUP($C39,Ingredients,6,FALSE))</f>
        <v>0</v>
      </c>
      <c r="J39" s="63">
        <f>IF($C39="",0,$D39*VLOOKUP($C39,Ingredients,7,FALSE))</f>
        <v>0</v>
      </c>
      <c r="K39" s="63">
        <f>IF($C39="",0,$D39*VLOOKUP($C39,Ingredients,8,FALSE))</f>
        <v>0</v>
      </c>
      <c r="L39" s="63">
        <f>IF($C39="",0,$D39*VLOOKUP($C39,Ingredients,9,FALSE))</f>
        <v>0</v>
      </c>
      <c r="M39" s="63">
        <f>IF($C39="",0,$D39*VLOOKUP($C39,Ingredients,10,FALSE))</f>
        <v>0</v>
      </c>
      <c r="N39" s="63">
        <f>IF($C39="",0,$D39*VLOOKUP($C39,Ingredients,11,FALSE))</f>
        <v>0</v>
      </c>
      <c r="O39" s="1"/>
      <c r="P39" s="1"/>
      <c r="Q39" s="1"/>
      <c r="R39" s="1"/>
    </row>
    <row r="40" spans="2:22">
      <c r="C40" s="17"/>
      <c r="D40" s="102"/>
      <c r="E40" s="161"/>
      <c r="F40" s="19" t="e">
        <f>VLOOKUP(C40,Ingredients,3,FALSE)</f>
        <v>#N/A</v>
      </c>
      <c r="G40" s="62">
        <f>IF($C40="",0,$D40*VLOOKUP($C40,Ingredients,4,FALSE))</f>
        <v>0</v>
      </c>
      <c r="H40" s="63">
        <f>IF($C40="",0,$D40*VLOOKUP($C40,Ingredients,5,FALSE))</f>
        <v>0</v>
      </c>
      <c r="I40" s="63">
        <f>IF($C40="",0,$D40*VLOOKUP($C40,Ingredients,6,FALSE))</f>
        <v>0</v>
      </c>
      <c r="J40" s="63">
        <f>IF($C40="",0,$D40*VLOOKUP($C40,Ingredients,7,FALSE))</f>
        <v>0</v>
      </c>
      <c r="K40" s="63">
        <f>IF($C40="",0,$D40*VLOOKUP($C40,Ingredients,8,FALSE))</f>
        <v>0</v>
      </c>
      <c r="L40" s="63">
        <f>IF($C40="",0,$D40*VLOOKUP($C40,Ingredients,9,FALSE))</f>
        <v>0</v>
      </c>
      <c r="M40" s="63">
        <f>IF($C40="",0,$D40*VLOOKUP($C40,Ingredients,10,FALSE))</f>
        <v>0</v>
      </c>
      <c r="N40" s="63">
        <f>IF($C40="",0,$D40*VLOOKUP($C40,Ingredients,11,FALSE))</f>
        <v>0</v>
      </c>
      <c r="O40" s="2"/>
      <c r="P40" s="2"/>
      <c r="Q40" s="2"/>
      <c r="R40" s="2"/>
      <c r="S40" s="18" t="str">
        <f t="shared" si="9"/>
        <v>chickpeas</v>
      </c>
      <c r="T40" s="18" t="str">
        <f>Ingredients!A29</f>
        <v>chickpeas</v>
      </c>
    </row>
    <row r="41" spans="2:22" ht="18.75">
      <c r="C41" s="36" t="s">
        <v>82</v>
      </c>
      <c r="D41" s="103"/>
      <c r="E41" s="91"/>
      <c r="F41" s="37"/>
      <c r="G41" s="64">
        <f t="shared" ref="G41:M41" si="20">SUM(G28:G40)</f>
        <v>290</v>
      </c>
      <c r="H41" s="65">
        <f t="shared" si="20"/>
        <v>12</v>
      </c>
      <c r="I41" s="65">
        <f>SUM(I28:I40)</f>
        <v>50</v>
      </c>
      <c r="J41" s="65">
        <f t="shared" si="20"/>
        <v>4.5</v>
      </c>
      <c r="K41" s="65">
        <f t="shared" si="20"/>
        <v>6</v>
      </c>
      <c r="L41" s="65">
        <f t="shared" si="20"/>
        <v>70</v>
      </c>
      <c r="M41" s="65">
        <f t="shared" si="20"/>
        <v>7</v>
      </c>
      <c r="N41" s="65">
        <f>SUM(N28:N40)</f>
        <v>0</v>
      </c>
      <c r="S41" s="18" t="str">
        <f t="shared" si="9"/>
        <v>Comstock  no sugar cherry pie filling</v>
      </c>
      <c r="T41" s="18" t="str">
        <f>Ingredients!A30</f>
        <v>Comstock  no sugar cherry pie filling</v>
      </c>
    </row>
    <row r="42" spans="2:22">
      <c r="C42" s="38" t="s">
        <v>81</v>
      </c>
      <c r="D42" s="104"/>
      <c r="E42" s="92"/>
      <c r="F42" s="39"/>
      <c r="G42" s="40"/>
      <c r="H42" s="41">
        <f>IF(ISERROR(H41*$P$5/G41),0,H41*$P$5/G41)</f>
        <v>0.16551724137931034</v>
      </c>
      <c r="I42" s="41">
        <f>IF(ISERROR(I41*$Q$5/G41),0,I41*$Q$5/G41)</f>
        <v>0.68965517241379315</v>
      </c>
      <c r="J42" s="41">
        <f>IFERROR(J41*$R$5/G41,0)</f>
        <v>0.1396551724137931</v>
      </c>
      <c r="K42" s="41"/>
      <c r="L42" s="41"/>
      <c r="M42" s="41"/>
      <c r="N42" s="41"/>
      <c r="S42" s="18" t="str">
        <f t="shared" si="9"/>
        <v>cooked brown rice</v>
      </c>
      <c r="T42" s="18" t="str">
        <f>Ingredients!A31</f>
        <v>cooked brown rice</v>
      </c>
    </row>
    <row r="43" spans="2:22" s="2" customFormat="1" ht="18.75">
      <c r="B43" s="26" t="s">
        <v>461</v>
      </c>
      <c r="C43" s="17"/>
      <c r="D43" s="102"/>
      <c r="E43" s="162"/>
      <c r="F43" s="19" t="e">
        <f>VLOOKUP(C43,Ingredients,3,FALSE)</f>
        <v>#N/A</v>
      </c>
      <c r="G43" s="62">
        <f t="shared" ref="G43:G54" si="21">IF($C43="",0,$D43*VLOOKUP($C43,Ingredients,4,FALSE))</f>
        <v>0</v>
      </c>
      <c r="H43" s="63">
        <f t="shared" ref="H43:H54" si="22">IF($C43="",0,$D43*VLOOKUP($C43,Ingredients,5,FALSE))</f>
        <v>0</v>
      </c>
      <c r="I43" s="63">
        <f t="shared" ref="I43:I54" si="23">IF($C43="",0,$D43*VLOOKUP($C43,Ingredients,6,FALSE))</f>
        <v>0</v>
      </c>
      <c r="J43" s="63">
        <f t="shared" ref="J43:J54" si="24">IF($C43="",0,$D43*VLOOKUP($C43,Ingredients,7,FALSE))</f>
        <v>0</v>
      </c>
      <c r="K43" s="63">
        <f t="shared" ref="K43:K54" si="25">IF($C43="",0,$D43*VLOOKUP($C43,Ingredients,8,FALSE))</f>
        <v>0</v>
      </c>
      <c r="L43" s="63">
        <f t="shared" ref="L43:L54" si="26">IF($C43="",0,$D43*VLOOKUP($C43,Ingredients,9,FALSE))</f>
        <v>0</v>
      </c>
      <c r="M43" s="63">
        <f t="shared" ref="M43:M54" si="27">IF($C43="",0,$D43*VLOOKUP($C43,Ingredients,10,FALSE))</f>
        <v>0</v>
      </c>
      <c r="N43" s="63">
        <f t="shared" ref="N43:N54" si="28">IF($C43="",0,$D43*VLOOKUP($C43,Ingredients,11,FALSE))</f>
        <v>0</v>
      </c>
      <c r="O43"/>
      <c r="P43"/>
      <c r="Q43"/>
      <c r="R43"/>
      <c r="S43" s="18" t="str">
        <f t="shared" si="9"/>
        <v>corn tortilla</v>
      </c>
      <c r="T43" s="18" t="str">
        <f>Ingredients!A32</f>
        <v>corn tortilla</v>
      </c>
    </row>
    <row r="44" spans="2:22">
      <c r="B44" s="59" t="s">
        <v>53</v>
      </c>
      <c r="C44" s="98" t="s">
        <v>527</v>
      </c>
      <c r="D44" s="102">
        <v>0.27083333333333331</v>
      </c>
      <c r="E44" s="163"/>
      <c r="F44" s="19" t="str">
        <f>VLOOKUP(C44,Ingredients,3,FALSE)</f>
        <v>block</v>
      </c>
      <c r="G44" s="62">
        <f t="shared" si="21"/>
        <v>104.27083333333333</v>
      </c>
      <c r="H44" s="63">
        <f t="shared" si="22"/>
        <v>10.833333333333332</v>
      </c>
      <c r="I44" s="63">
        <f t="shared" si="23"/>
        <v>2.708333333333333</v>
      </c>
      <c r="J44" s="63">
        <f t="shared" si="24"/>
        <v>5.4166666666666661</v>
      </c>
      <c r="K44" s="63">
        <f t="shared" si="25"/>
        <v>0</v>
      </c>
      <c r="L44" s="63">
        <f t="shared" si="26"/>
        <v>0</v>
      </c>
      <c r="M44" s="63">
        <f t="shared" si="27"/>
        <v>0</v>
      </c>
      <c r="N44" s="63">
        <f t="shared" si="28"/>
        <v>0</v>
      </c>
      <c r="S44" s="18" t="str">
        <f t="shared" si="9"/>
        <v>Creamy Butternut Squash Soup</v>
      </c>
      <c r="T44" s="18" t="str">
        <f>Ingredients!A33</f>
        <v>Creamy Butternut Squash Soup</v>
      </c>
    </row>
    <row r="45" spans="2:22">
      <c r="B45" s="59"/>
      <c r="C45" s="98" t="s">
        <v>517</v>
      </c>
      <c r="D45" s="102">
        <v>0.5</v>
      </c>
      <c r="E45" s="163"/>
      <c r="F45" s="19" t="str">
        <f>VLOOKUP(C45,Ingredients,3,FALSE)</f>
        <v>head</v>
      </c>
      <c r="G45" s="62">
        <f t="shared" si="21"/>
        <v>53</v>
      </c>
      <c r="H45" s="63">
        <f t="shared" si="22"/>
        <v>4</v>
      </c>
      <c r="I45" s="63">
        <f t="shared" si="23"/>
        <v>10.5</v>
      </c>
      <c r="J45" s="63">
        <f t="shared" si="24"/>
        <v>1</v>
      </c>
      <c r="K45" s="63">
        <f t="shared" si="25"/>
        <v>6.5</v>
      </c>
      <c r="L45" s="63">
        <f t="shared" si="26"/>
        <v>25</v>
      </c>
      <c r="M45" s="63">
        <f t="shared" si="27"/>
        <v>3.5</v>
      </c>
      <c r="N45" s="63">
        <f t="shared" si="28"/>
        <v>0</v>
      </c>
      <c r="S45" s="18" t="str">
        <f t="shared" si="9"/>
        <v>crushed tomatoes</v>
      </c>
      <c r="T45" s="18" t="str">
        <f>Ingredients!A34</f>
        <v>crushed tomatoes</v>
      </c>
    </row>
    <row r="46" spans="2:22">
      <c r="B46" s="59"/>
      <c r="C46" s="17"/>
      <c r="D46" s="102"/>
      <c r="E46" s="163"/>
      <c r="F46" s="19" t="e">
        <f>VLOOKUP(C46,Ingredients,3,FALSE)</f>
        <v>#N/A</v>
      </c>
      <c r="G46" s="62">
        <f t="shared" si="21"/>
        <v>0</v>
      </c>
      <c r="H46" s="63">
        <f t="shared" si="22"/>
        <v>0</v>
      </c>
      <c r="I46" s="63">
        <f t="shared" si="23"/>
        <v>0</v>
      </c>
      <c r="J46" s="63">
        <f t="shared" si="24"/>
        <v>0</v>
      </c>
      <c r="K46" s="63">
        <f t="shared" si="25"/>
        <v>0</v>
      </c>
      <c r="L46" s="63">
        <f t="shared" si="26"/>
        <v>0</v>
      </c>
      <c r="M46" s="63">
        <f t="shared" si="27"/>
        <v>0</v>
      </c>
      <c r="N46" s="63">
        <f t="shared" si="28"/>
        <v>0</v>
      </c>
      <c r="S46" s="18" t="str">
        <f t="shared" si="9"/>
        <v>cucumber</v>
      </c>
      <c r="T46" s="18" t="str">
        <f>Ingredients!A35</f>
        <v>cucumber</v>
      </c>
    </row>
    <row r="47" spans="2:22">
      <c r="B47" s="59" t="s">
        <v>525</v>
      </c>
      <c r="C47" s="17" t="s">
        <v>78</v>
      </c>
      <c r="D47" s="102">
        <v>50</v>
      </c>
      <c r="E47" s="163"/>
      <c r="F47" s="19" t="str">
        <f>VLOOKUP(C47,Ingredients,3,FALSE)</f>
        <v>gram</v>
      </c>
      <c r="G47" s="62">
        <f t="shared" si="21"/>
        <v>38.5</v>
      </c>
      <c r="H47" s="63">
        <f t="shared" si="22"/>
        <v>1</v>
      </c>
      <c r="I47" s="63">
        <f t="shared" si="23"/>
        <v>9</v>
      </c>
      <c r="J47" s="63">
        <f t="shared" si="24"/>
        <v>0</v>
      </c>
      <c r="K47" s="63">
        <f t="shared" si="25"/>
        <v>0</v>
      </c>
      <c r="L47" s="63">
        <f t="shared" si="26"/>
        <v>0</v>
      </c>
      <c r="M47" s="63">
        <f t="shared" si="27"/>
        <v>0</v>
      </c>
      <c r="N47" s="63">
        <f t="shared" si="28"/>
        <v>0</v>
      </c>
      <c r="S47" s="18" t="str">
        <f t="shared" si="9"/>
        <v>curry powder</v>
      </c>
      <c r="T47" s="18" t="str">
        <f>Ingredients!A36</f>
        <v>curry powder</v>
      </c>
    </row>
    <row r="48" spans="2:22">
      <c r="B48" s="59"/>
      <c r="C48" s="17" t="s">
        <v>141</v>
      </c>
      <c r="D48" s="102">
        <v>0.25</v>
      </c>
      <c r="E48" s="163"/>
      <c r="F48" s="19" t="str">
        <f t="shared" ref="F48:F54" si="29">VLOOKUP(C48,Ingredients,3,FALSE)</f>
        <v>cup</v>
      </c>
      <c r="G48" s="62">
        <f t="shared" si="21"/>
        <v>33</v>
      </c>
      <c r="H48" s="63">
        <f t="shared" si="22"/>
        <v>1</v>
      </c>
      <c r="I48" s="63">
        <f t="shared" si="23"/>
        <v>8</v>
      </c>
      <c r="J48" s="63">
        <f t="shared" si="24"/>
        <v>0</v>
      </c>
      <c r="K48" s="63">
        <f t="shared" si="25"/>
        <v>0.5</v>
      </c>
      <c r="L48" s="63">
        <f t="shared" si="26"/>
        <v>2</v>
      </c>
      <c r="M48" s="63">
        <f t="shared" si="27"/>
        <v>0.75</v>
      </c>
      <c r="N48" s="63">
        <f t="shared" si="28"/>
        <v>0</v>
      </c>
      <c r="S48" s="18" t="str">
        <f t="shared" si="9"/>
        <v>dark sweet cherries</v>
      </c>
      <c r="T48" s="18" t="str">
        <f>Ingredients!A37</f>
        <v>dark sweet cherries</v>
      </c>
    </row>
    <row r="49" spans="2:20">
      <c r="B49" s="59"/>
      <c r="C49" s="17"/>
      <c r="D49" s="102"/>
      <c r="E49" s="163"/>
      <c r="F49" s="19" t="e">
        <f t="shared" si="29"/>
        <v>#N/A</v>
      </c>
      <c r="G49" s="62">
        <f t="shared" si="21"/>
        <v>0</v>
      </c>
      <c r="H49" s="63">
        <f t="shared" si="22"/>
        <v>0</v>
      </c>
      <c r="I49" s="63">
        <f t="shared" si="23"/>
        <v>0</v>
      </c>
      <c r="J49" s="63">
        <f t="shared" si="24"/>
        <v>0</v>
      </c>
      <c r="K49" s="63">
        <f t="shared" si="25"/>
        <v>0</v>
      </c>
      <c r="L49" s="63">
        <f t="shared" si="26"/>
        <v>0</v>
      </c>
      <c r="M49" s="63">
        <f t="shared" si="27"/>
        <v>0</v>
      </c>
      <c r="N49" s="63">
        <f t="shared" si="28"/>
        <v>0</v>
      </c>
      <c r="S49" s="18" t="str">
        <f t="shared" si="9"/>
        <v>defatted peanut butter</v>
      </c>
      <c r="T49" s="18" t="str">
        <f>Ingredients!A38</f>
        <v>defatted peanut butter</v>
      </c>
    </row>
    <row r="50" spans="2:20">
      <c r="B50" s="59"/>
      <c r="C50" s="17"/>
      <c r="D50" s="102"/>
      <c r="E50" s="163"/>
      <c r="F50" s="19" t="e">
        <f t="shared" si="29"/>
        <v>#N/A</v>
      </c>
      <c r="G50" s="62">
        <f t="shared" si="21"/>
        <v>0</v>
      </c>
      <c r="H50" s="63">
        <f t="shared" si="22"/>
        <v>0</v>
      </c>
      <c r="I50" s="63">
        <f t="shared" si="23"/>
        <v>0</v>
      </c>
      <c r="J50" s="63">
        <f t="shared" si="24"/>
        <v>0</v>
      </c>
      <c r="K50" s="63">
        <f t="shared" si="25"/>
        <v>0</v>
      </c>
      <c r="L50" s="63">
        <f t="shared" si="26"/>
        <v>0</v>
      </c>
      <c r="M50" s="63">
        <f t="shared" si="27"/>
        <v>0</v>
      </c>
      <c r="N50" s="63">
        <f t="shared" si="28"/>
        <v>0</v>
      </c>
      <c r="S50" s="18" t="str">
        <f t="shared" si="9"/>
        <v>dried oregano</v>
      </c>
      <c r="T50" s="18" t="str">
        <f>Ingredients!A39</f>
        <v>dried oregano</v>
      </c>
    </row>
    <row r="51" spans="2:20">
      <c r="B51" s="59"/>
      <c r="C51" s="17"/>
      <c r="D51" s="102"/>
      <c r="E51" s="163"/>
      <c r="F51" s="19" t="e">
        <f t="shared" si="29"/>
        <v>#N/A</v>
      </c>
      <c r="G51" s="62">
        <f t="shared" si="21"/>
        <v>0</v>
      </c>
      <c r="H51" s="63">
        <f t="shared" si="22"/>
        <v>0</v>
      </c>
      <c r="I51" s="63">
        <f t="shared" si="23"/>
        <v>0</v>
      </c>
      <c r="J51" s="63">
        <f t="shared" si="24"/>
        <v>0</v>
      </c>
      <c r="K51" s="63">
        <f t="shared" si="25"/>
        <v>0</v>
      </c>
      <c r="L51" s="63">
        <f t="shared" si="26"/>
        <v>0</v>
      </c>
      <c r="M51" s="63">
        <f t="shared" si="27"/>
        <v>0</v>
      </c>
      <c r="N51" s="63">
        <f t="shared" si="28"/>
        <v>0</v>
      </c>
      <c r="S51" s="18" t="str">
        <f t="shared" si="9"/>
        <v>Easy Southern-ish Beans</v>
      </c>
      <c r="T51" s="18" t="str">
        <f>Ingredients!A40</f>
        <v>Easy Southern-ish Beans</v>
      </c>
    </row>
    <row r="52" spans="2:20">
      <c r="B52" s="59"/>
      <c r="C52" s="17"/>
      <c r="D52" s="102"/>
      <c r="E52" s="163"/>
      <c r="F52" s="19" t="e">
        <f t="shared" si="29"/>
        <v>#N/A</v>
      </c>
      <c r="G52" s="62">
        <f t="shared" si="21"/>
        <v>0</v>
      </c>
      <c r="H52" s="63">
        <f t="shared" si="22"/>
        <v>0</v>
      </c>
      <c r="I52" s="63">
        <f t="shared" si="23"/>
        <v>0</v>
      </c>
      <c r="J52" s="63">
        <f t="shared" si="24"/>
        <v>0</v>
      </c>
      <c r="K52" s="63">
        <f t="shared" si="25"/>
        <v>0</v>
      </c>
      <c r="L52" s="63">
        <f t="shared" si="26"/>
        <v>0</v>
      </c>
      <c r="M52" s="63">
        <f t="shared" si="27"/>
        <v>0</v>
      </c>
      <c r="N52" s="63">
        <f t="shared" si="28"/>
        <v>0</v>
      </c>
      <c r="S52" s="18" t="str">
        <f t="shared" si="9"/>
        <v>Edamame</v>
      </c>
      <c r="T52" s="18" t="str">
        <f>Ingredients!A41</f>
        <v>Edamame</v>
      </c>
    </row>
    <row r="53" spans="2:20">
      <c r="B53" s="59"/>
      <c r="C53" s="17"/>
      <c r="D53" s="102"/>
      <c r="E53" s="163"/>
      <c r="F53" s="19" t="e">
        <f t="shared" si="29"/>
        <v>#N/A</v>
      </c>
      <c r="G53" s="62">
        <f t="shared" si="21"/>
        <v>0</v>
      </c>
      <c r="H53" s="63">
        <f t="shared" si="22"/>
        <v>0</v>
      </c>
      <c r="I53" s="63">
        <f t="shared" si="23"/>
        <v>0</v>
      </c>
      <c r="J53" s="63">
        <f t="shared" si="24"/>
        <v>0</v>
      </c>
      <c r="K53" s="63">
        <f t="shared" si="25"/>
        <v>0</v>
      </c>
      <c r="L53" s="63">
        <f t="shared" si="26"/>
        <v>0</v>
      </c>
      <c r="M53" s="63">
        <f t="shared" si="27"/>
        <v>0</v>
      </c>
      <c r="N53" s="63">
        <f t="shared" si="28"/>
        <v>0</v>
      </c>
      <c r="O53" s="1"/>
      <c r="P53" s="1"/>
      <c r="Q53" s="1"/>
      <c r="R53" s="1"/>
      <c r="S53" s="18" t="str">
        <f t="shared" si="9"/>
        <v>einkorn pasta</v>
      </c>
      <c r="T53" s="18" t="str">
        <f>Ingredients!A42</f>
        <v>einkorn pasta</v>
      </c>
    </row>
    <row r="54" spans="2:20">
      <c r="B54" s="59"/>
      <c r="C54" s="17"/>
      <c r="D54" s="102"/>
      <c r="E54" s="163"/>
      <c r="F54" s="19" t="e">
        <f t="shared" si="29"/>
        <v>#N/A</v>
      </c>
      <c r="G54" s="62">
        <f t="shared" si="21"/>
        <v>0</v>
      </c>
      <c r="H54" s="63">
        <f t="shared" si="22"/>
        <v>0</v>
      </c>
      <c r="I54" s="63">
        <f t="shared" si="23"/>
        <v>0</v>
      </c>
      <c r="J54" s="63">
        <f t="shared" si="24"/>
        <v>0</v>
      </c>
      <c r="K54" s="63">
        <f t="shared" si="25"/>
        <v>0</v>
      </c>
      <c r="L54" s="63">
        <f t="shared" si="26"/>
        <v>0</v>
      </c>
      <c r="M54" s="63">
        <f t="shared" si="27"/>
        <v>0</v>
      </c>
      <c r="N54" s="63">
        <f t="shared" si="28"/>
        <v>0</v>
      </c>
      <c r="S54" s="18" t="str">
        <f t="shared" si="9"/>
        <v>Extra firm tofu</v>
      </c>
      <c r="T54" s="18" t="str">
        <f>Ingredients!A43</f>
        <v>Extra firm tofu</v>
      </c>
    </row>
    <row r="55" spans="2:20" ht="18.75">
      <c r="B55" s="59"/>
      <c r="C55" s="36" t="s">
        <v>82</v>
      </c>
      <c r="D55" s="103"/>
      <c r="E55" s="91"/>
      <c r="F55" s="37"/>
      <c r="G55" s="64">
        <f t="shared" ref="G55:M55" si="30">SUM(G43:G54)</f>
        <v>228.77083333333331</v>
      </c>
      <c r="H55" s="65">
        <f t="shared" si="30"/>
        <v>16.833333333333332</v>
      </c>
      <c r="I55" s="65">
        <f t="shared" si="30"/>
        <v>30.208333333333332</v>
      </c>
      <c r="J55" s="65">
        <f t="shared" si="30"/>
        <v>6.4166666666666661</v>
      </c>
      <c r="K55" s="65">
        <f t="shared" si="30"/>
        <v>7</v>
      </c>
      <c r="L55" s="65">
        <f t="shared" si="30"/>
        <v>27</v>
      </c>
      <c r="M55" s="65">
        <f t="shared" si="30"/>
        <v>4.25</v>
      </c>
      <c r="N55" s="65">
        <f>SUM(N43:N54)</f>
        <v>0</v>
      </c>
      <c r="S55" s="18" t="str">
        <f t="shared" si="9"/>
        <v>Ezekiel Bread</v>
      </c>
      <c r="T55" s="18" t="str">
        <f>Ingredients!A44</f>
        <v>Ezekiel Bread</v>
      </c>
    </row>
    <row r="56" spans="2:20">
      <c r="C56" s="38" t="s">
        <v>81</v>
      </c>
      <c r="D56" s="104"/>
      <c r="E56" s="92"/>
      <c r="F56" s="39"/>
      <c r="G56" s="40"/>
      <c r="H56" s="41">
        <f>IFERROR(H55*$P$5/G55,0)</f>
        <v>0.29432656406520352</v>
      </c>
      <c r="I56" s="41">
        <f>IFERROR(I55*$Q$5/G55,0)</f>
        <v>0.52818504689918955</v>
      </c>
      <c r="J56" s="41">
        <f>IFERROR(J55*$R$5/G55,0)</f>
        <v>0.25243602586285402</v>
      </c>
      <c r="K56" s="41"/>
      <c r="L56" s="41"/>
      <c r="M56" s="41"/>
      <c r="N56" s="41"/>
      <c r="S56" s="18" t="str">
        <f t="shared" si="9"/>
        <v>Ezekiel cereal</v>
      </c>
      <c r="T56" s="18" t="str">
        <f>Ingredients!A45</f>
        <v>Ezekiel cereal</v>
      </c>
    </row>
    <row r="57" spans="2:20" ht="18.75">
      <c r="B57" s="26" t="s">
        <v>56</v>
      </c>
      <c r="C57" s="17"/>
      <c r="D57" s="102"/>
      <c r="E57" s="161"/>
      <c r="F57" s="19" t="e">
        <f t="shared" ref="F57:F68" si="31">VLOOKUP(C57,Ingredients,3,FALSE)</f>
        <v>#N/A</v>
      </c>
      <c r="G57" s="62">
        <f t="shared" ref="G57:G68" si="32">IF($C57="",0,$D57*VLOOKUP($C57,Ingredients,4,FALSE))</f>
        <v>0</v>
      </c>
      <c r="H57" s="63">
        <f t="shared" ref="H57:H68" si="33">IF($C57="",0,$D57*VLOOKUP($C57,Ingredients,5,FALSE))</f>
        <v>0</v>
      </c>
      <c r="I57" s="63">
        <f t="shared" ref="I57:I68" si="34">IF($C57="",0,$D57*VLOOKUP($C57,Ingredients,6,FALSE))</f>
        <v>0</v>
      </c>
      <c r="J57" s="63">
        <f t="shared" ref="J57:J68" si="35">IF($C57="",0,$D57*VLOOKUP($C57,Ingredients,7,FALSE))</f>
        <v>0</v>
      </c>
      <c r="K57" s="63">
        <f t="shared" ref="K57:K68" si="36">IF($C57="",0,$D57*VLOOKUP($C57,Ingredients,8,FALSE))</f>
        <v>0</v>
      </c>
      <c r="L57" s="63">
        <f t="shared" ref="L57:L68" si="37">IF($C57="",0,$D57*VLOOKUP($C57,Ingredients,9,FALSE))</f>
        <v>0</v>
      </c>
      <c r="M57" s="63">
        <f t="shared" ref="M57:M68" si="38">IF($C57="",0,$D57*VLOOKUP($C57,Ingredients,10,FALSE))</f>
        <v>0</v>
      </c>
      <c r="N57" s="63">
        <f t="shared" ref="N57:N68" si="39">IF($C57="",0,$D57*VLOOKUP($C57,Ingredients,11,FALSE))</f>
        <v>0</v>
      </c>
      <c r="S57" s="18" t="str">
        <f t="shared" si="9"/>
        <v>Fat-Free Hummus</v>
      </c>
      <c r="T57" s="18" t="str">
        <f>Ingredients!A46</f>
        <v>Fat-Free Hummus</v>
      </c>
    </row>
    <row r="58" spans="2:20">
      <c r="B58" s="96"/>
      <c r="C58" s="17"/>
      <c r="D58" s="102"/>
      <c r="E58" s="161"/>
      <c r="F58" s="19" t="e">
        <f t="shared" si="31"/>
        <v>#N/A</v>
      </c>
      <c r="G58" s="62">
        <f t="shared" si="32"/>
        <v>0</v>
      </c>
      <c r="H58" s="63">
        <f t="shared" si="33"/>
        <v>0</v>
      </c>
      <c r="I58" s="63">
        <f t="shared" si="34"/>
        <v>0</v>
      </c>
      <c r="J58" s="63">
        <f t="shared" si="35"/>
        <v>0</v>
      </c>
      <c r="K58" s="63">
        <f t="shared" si="36"/>
        <v>0</v>
      </c>
      <c r="L58" s="63">
        <f t="shared" si="37"/>
        <v>0</v>
      </c>
      <c r="M58" s="63">
        <f t="shared" si="38"/>
        <v>0</v>
      </c>
      <c r="N58" s="63">
        <f t="shared" si="39"/>
        <v>0</v>
      </c>
      <c r="S58" s="18" t="str">
        <f t="shared" si="9"/>
        <v>fava beans</v>
      </c>
      <c r="T58" s="18" t="str">
        <f>Ingredients!A47</f>
        <v>fava beans</v>
      </c>
    </row>
    <row r="59" spans="2:20">
      <c r="B59" s="96" t="s">
        <v>526</v>
      </c>
      <c r="C59" s="17"/>
      <c r="D59" s="102"/>
      <c r="E59" s="161"/>
      <c r="F59" s="19" t="e">
        <f t="shared" si="31"/>
        <v>#N/A</v>
      </c>
      <c r="G59" s="62">
        <f t="shared" si="32"/>
        <v>0</v>
      </c>
      <c r="H59" s="63">
        <f t="shared" si="33"/>
        <v>0</v>
      </c>
      <c r="I59" s="63">
        <f t="shared" si="34"/>
        <v>0</v>
      </c>
      <c r="J59" s="63">
        <f t="shared" si="35"/>
        <v>0</v>
      </c>
      <c r="K59" s="63">
        <f t="shared" si="36"/>
        <v>0</v>
      </c>
      <c r="L59" s="63">
        <f t="shared" si="37"/>
        <v>0</v>
      </c>
      <c r="M59" s="63">
        <f t="shared" si="38"/>
        <v>0</v>
      </c>
      <c r="N59" s="63">
        <f t="shared" si="39"/>
        <v>0</v>
      </c>
      <c r="S59" s="18" t="str">
        <f t="shared" si="9"/>
        <v>Fava Beans with garlic, onion, lemon, &amp; parsley</v>
      </c>
      <c r="T59" s="18" t="str">
        <f>Ingredients!A48</f>
        <v>Fava Beans with garlic, onion, lemon, &amp; parsley</v>
      </c>
    </row>
    <row r="60" spans="2:20">
      <c r="B60" s="96"/>
      <c r="C60" s="17"/>
      <c r="D60" s="102"/>
      <c r="E60" s="161"/>
      <c r="F60" s="19" t="e">
        <f t="shared" si="31"/>
        <v>#N/A</v>
      </c>
      <c r="G60" s="62">
        <f t="shared" si="32"/>
        <v>0</v>
      </c>
      <c r="H60" s="63">
        <f t="shared" si="33"/>
        <v>0</v>
      </c>
      <c r="I60" s="63">
        <f t="shared" si="34"/>
        <v>0</v>
      </c>
      <c r="J60" s="63">
        <f t="shared" si="35"/>
        <v>0</v>
      </c>
      <c r="K60" s="63">
        <f t="shared" si="36"/>
        <v>0</v>
      </c>
      <c r="L60" s="63">
        <f t="shared" si="37"/>
        <v>0</v>
      </c>
      <c r="M60" s="63">
        <f t="shared" si="38"/>
        <v>0</v>
      </c>
      <c r="N60" s="63">
        <f t="shared" si="39"/>
        <v>0</v>
      </c>
      <c r="S60" s="18" t="str">
        <f t="shared" si="9"/>
        <v>flaxseed oil</v>
      </c>
      <c r="T60" s="18" t="str">
        <f>Ingredients!A49</f>
        <v>flaxseed oil</v>
      </c>
    </row>
    <row r="61" spans="2:20" ht="14.1" hidden="1" customHeight="1">
      <c r="C61" s="17"/>
      <c r="D61" s="102"/>
      <c r="E61" s="161"/>
      <c r="F61" s="19" t="e">
        <f t="shared" si="31"/>
        <v>#N/A</v>
      </c>
      <c r="G61" s="62">
        <f t="shared" si="32"/>
        <v>0</v>
      </c>
      <c r="H61" s="63">
        <f t="shared" si="33"/>
        <v>0</v>
      </c>
      <c r="I61" s="63">
        <f t="shared" si="34"/>
        <v>0</v>
      </c>
      <c r="J61" s="63">
        <f t="shared" si="35"/>
        <v>0</v>
      </c>
      <c r="K61" s="63">
        <f t="shared" si="36"/>
        <v>0</v>
      </c>
      <c r="L61" s="63">
        <f t="shared" si="37"/>
        <v>0</v>
      </c>
      <c r="M61" s="63">
        <f t="shared" si="38"/>
        <v>0</v>
      </c>
      <c r="N61" s="63">
        <f t="shared" si="39"/>
        <v>0</v>
      </c>
      <c r="S61" s="18" t="str">
        <f t="shared" si="9"/>
        <v/>
      </c>
      <c r="T61" s="18">
        <f>Ingredients!A50</f>
        <v>0</v>
      </c>
    </row>
    <row r="62" spans="2:20" ht="14.1" hidden="1" customHeight="1">
      <c r="C62" s="17"/>
      <c r="D62" s="102"/>
      <c r="E62" s="161"/>
      <c r="F62" s="19" t="e">
        <f t="shared" si="31"/>
        <v>#N/A</v>
      </c>
      <c r="G62" s="62">
        <f t="shared" si="32"/>
        <v>0</v>
      </c>
      <c r="H62" s="63">
        <f t="shared" si="33"/>
        <v>0</v>
      </c>
      <c r="I62" s="63">
        <f t="shared" si="34"/>
        <v>0</v>
      </c>
      <c r="J62" s="63">
        <f t="shared" si="35"/>
        <v>0</v>
      </c>
      <c r="K62" s="63">
        <f t="shared" si="36"/>
        <v>0</v>
      </c>
      <c r="L62" s="63">
        <f t="shared" si="37"/>
        <v>0</v>
      </c>
      <c r="M62" s="63">
        <f t="shared" si="38"/>
        <v>0</v>
      </c>
      <c r="N62" s="63">
        <f t="shared" si="39"/>
        <v>0</v>
      </c>
      <c r="S62" s="18" t="str">
        <f t="shared" si="9"/>
        <v>frozen corn</v>
      </c>
      <c r="T62" s="18" t="str">
        <f>Ingredients!A51</f>
        <v>frozen corn</v>
      </c>
    </row>
    <row r="63" spans="2:20" ht="14.1" hidden="1" customHeight="1">
      <c r="C63" s="17"/>
      <c r="D63" s="102"/>
      <c r="E63" s="161"/>
      <c r="F63" s="19" t="e">
        <f t="shared" si="31"/>
        <v>#N/A</v>
      </c>
      <c r="G63" s="62">
        <f t="shared" si="32"/>
        <v>0</v>
      </c>
      <c r="H63" s="63">
        <f t="shared" si="33"/>
        <v>0</v>
      </c>
      <c r="I63" s="63">
        <f t="shared" si="34"/>
        <v>0</v>
      </c>
      <c r="J63" s="63">
        <f t="shared" si="35"/>
        <v>0</v>
      </c>
      <c r="K63" s="63">
        <f t="shared" si="36"/>
        <v>0</v>
      </c>
      <c r="L63" s="63">
        <f t="shared" si="37"/>
        <v>0</v>
      </c>
      <c r="M63" s="63">
        <f t="shared" si="38"/>
        <v>0</v>
      </c>
      <c r="N63" s="63">
        <f t="shared" si="39"/>
        <v>0</v>
      </c>
      <c r="S63" s="18" t="str">
        <f t="shared" si="9"/>
        <v>frozen mango</v>
      </c>
      <c r="T63" s="18" t="str">
        <f>Ingredients!A52</f>
        <v>frozen mango</v>
      </c>
    </row>
    <row r="64" spans="2:20" ht="14.1" hidden="1" customHeight="1">
      <c r="C64" s="17"/>
      <c r="D64" s="102"/>
      <c r="E64" s="161"/>
      <c r="F64" s="19" t="e">
        <f t="shared" si="31"/>
        <v>#N/A</v>
      </c>
      <c r="G64" s="62">
        <f t="shared" si="32"/>
        <v>0</v>
      </c>
      <c r="H64" s="63">
        <f t="shared" si="33"/>
        <v>0</v>
      </c>
      <c r="I64" s="63">
        <f t="shared" si="34"/>
        <v>0</v>
      </c>
      <c r="J64" s="63">
        <f t="shared" si="35"/>
        <v>0</v>
      </c>
      <c r="K64" s="63">
        <f t="shared" si="36"/>
        <v>0</v>
      </c>
      <c r="L64" s="63">
        <f t="shared" si="37"/>
        <v>0</v>
      </c>
      <c r="M64" s="63">
        <f t="shared" si="38"/>
        <v>0</v>
      </c>
      <c r="N64" s="63">
        <f t="shared" si="39"/>
        <v>0</v>
      </c>
      <c r="S64" s="18" t="str">
        <f t="shared" si="9"/>
        <v>Gardein Beef</v>
      </c>
      <c r="T64" s="18" t="str">
        <f>Ingredients!A53</f>
        <v>Gardein Beef</v>
      </c>
    </row>
    <row r="65" spans="2:20" ht="14.1" hidden="1" customHeight="1">
      <c r="C65" s="17"/>
      <c r="D65" s="102"/>
      <c r="E65" s="161"/>
      <c r="F65" s="19" t="e">
        <f t="shared" si="31"/>
        <v>#N/A</v>
      </c>
      <c r="G65" s="62">
        <f t="shared" si="32"/>
        <v>0</v>
      </c>
      <c r="H65" s="63">
        <f t="shared" si="33"/>
        <v>0</v>
      </c>
      <c r="I65" s="63">
        <f t="shared" si="34"/>
        <v>0</v>
      </c>
      <c r="J65" s="63">
        <f t="shared" si="35"/>
        <v>0</v>
      </c>
      <c r="K65" s="63">
        <f t="shared" si="36"/>
        <v>0</v>
      </c>
      <c r="L65" s="63">
        <f t="shared" si="37"/>
        <v>0</v>
      </c>
      <c r="M65" s="63">
        <f t="shared" si="38"/>
        <v>0</v>
      </c>
      <c r="N65" s="63">
        <f t="shared" si="39"/>
        <v>0</v>
      </c>
      <c r="S65" s="18" t="str">
        <f t="shared" si="9"/>
        <v>Gardein Chicken</v>
      </c>
      <c r="T65" s="18" t="str">
        <f>Ingredients!A54</f>
        <v>Gardein Chicken</v>
      </c>
    </row>
    <row r="66" spans="2:20" ht="14.1" hidden="1" customHeight="1">
      <c r="C66" s="17"/>
      <c r="D66" s="102"/>
      <c r="E66" s="161"/>
      <c r="F66" s="19" t="e">
        <f t="shared" si="31"/>
        <v>#N/A</v>
      </c>
      <c r="G66" s="62">
        <f t="shared" si="32"/>
        <v>0</v>
      </c>
      <c r="H66" s="63">
        <f t="shared" si="33"/>
        <v>0</v>
      </c>
      <c r="I66" s="63">
        <f t="shared" si="34"/>
        <v>0</v>
      </c>
      <c r="J66" s="63">
        <f t="shared" si="35"/>
        <v>0</v>
      </c>
      <c r="K66" s="63">
        <f t="shared" si="36"/>
        <v>0</v>
      </c>
      <c r="L66" s="63">
        <f t="shared" si="37"/>
        <v>0</v>
      </c>
      <c r="M66" s="63">
        <f t="shared" si="38"/>
        <v>0</v>
      </c>
      <c r="N66" s="63">
        <f t="shared" si="39"/>
        <v>0</v>
      </c>
      <c r="S66" s="18" t="str">
        <f t="shared" si="9"/>
        <v>Gardein tenders</v>
      </c>
      <c r="T66" s="18" t="str">
        <f>Ingredients!A55</f>
        <v>Gardein tenders</v>
      </c>
    </row>
    <row r="67" spans="2:20" ht="14.1" hidden="1" customHeight="1">
      <c r="C67" s="17"/>
      <c r="D67" s="102"/>
      <c r="E67" s="161"/>
      <c r="F67" s="19" t="e">
        <f t="shared" si="31"/>
        <v>#N/A</v>
      </c>
      <c r="G67" s="62">
        <f t="shared" si="32"/>
        <v>0</v>
      </c>
      <c r="H67" s="63">
        <f t="shared" si="33"/>
        <v>0</v>
      </c>
      <c r="I67" s="63">
        <f t="shared" si="34"/>
        <v>0</v>
      </c>
      <c r="J67" s="63">
        <f t="shared" si="35"/>
        <v>0</v>
      </c>
      <c r="K67" s="63">
        <f t="shared" si="36"/>
        <v>0</v>
      </c>
      <c r="L67" s="63">
        <f t="shared" si="37"/>
        <v>0</v>
      </c>
      <c r="M67" s="63">
        <f t="shared" si="38"/>
        <v>0</v>
      </c>
      <c r="N67" s="63">
        <f t="shared" si="39"/>
        <v>0</v>
      </c>
      <c r="O67" s="1"/>
      <c r="P67" s="1"/>
      <c r="Q67" s="1"/>
      <c r="R67" s="1"/>
      <c r="S67" s="18" t="str">
        <f t="shared" si="9"/>
        <v>garlic</v>
      </c>
      <c r="T67" s="18" t="str">
        <f>Ingredients!A56</f>
        <v>garlic</v>
      </c>
    </row>
    <row r="68" spans="2:20" ht="14.1" hidden="1" customHeight="1">
      <c r="C68" s="17"/>
      <c r="D68" s="102"/>
      <c r="E68" s="161"/>
      <c r="F68" s="19" t="e">
        <f t="shared" si="31"/>
        <v>#N/A</v>
      </c>
      <c r="G68" s="62">
        <f t="shared" si="32"/>
        <v>0</v>
      </c>
      <c r="H68" s="63">
        <f t="shared" si="33"/>
        <v>0</v>
      </c>
      <c r="I68" s="63">
        <f t="shared" si="34"/>
        <v>0</v>
      </c>
      <c r="J68" s="63">
        <f t="shared" si="35"/>
        <v>0</v>
      </c>
      <c r="K68" s="63">
        <f t="shared" si="36"/>
        <v>0</v>
      </c>
      <c r="L68" s="63">
        <f t="shared" si="37"/>
        <v>0</v>
      </c>
      <c r="M68" s="63">
        <f t="shared" si="38"/>
        <v>0</v>
      </c>
      <c r="N68" s="63">
        <f t="shared" si="39"/>
        <v>0</v>
      </c>
      <c r="S68" s="18" t="str">
        <f t="shared" si="9"/>
        <v>Good Morning Smoothie</v>
      </c>
      <c r="T68" s="18" t="str">
        <f>Ingredients!A57</f>
        <v>Good Morning Smoothie</v>
      </c>
    </row>
    <row r="69" spans="2:20" ht="18.75">
      <c r="C69" s="36" t="s">
        <v>82</v>
      </c>
      <c r="D69" s="103"/>
      <c r="E69" s="91"/>
      <c r="F69" s="37"/>
      <c r="G69" s="64">
        <f t="shared" ref="G69:M69" si="40">SUM(G57:G68)</f>
        <v>0</v>
      </c>
      <c r="H69" s="65">
        <f t="shared" si="40"/>
        <v>0</v>
      </c>
      <c r="I69" s="65">
        <f>SUM(I57:I68)</f>
        <v>0</v>
      </c>
      <c r="J69" s="65">
        <f>SUM(J57:J68)</f>
        <v>0</v>
      </c>
      <c r="K69" s="65">
        <f t="shared" si="40"/>
        <v>0</v>
      </c>
      <c r="L69" s="65">
        <f t="shared" si="40"/>
        <v>0</v>
      </c>
      <c r="M69" s="65">
        <f t="shared" si="40"/>
        <v>0</v>
      </c>
      <c r="N69" s="65">
        <f>SUM(N57:N68)</f>
        <v>0</v>
      </c>
      <c r="S69" s="18" t="str">
        <f t="shared" si="9"/>
        <v>Grapefruit</v>
      </c>
      <c r="T69" s="18" t="str">
        <f>Ingredients!A58</f>
        <v>Grapefruit</v>
      </c>
    </row>
    <row r="70" spans="2:20">
      <c r="C70" s="38" t="s">
        <v>81</v>
      </c>
      <c r="D70" s="104"/>
      <c r="E70" s="92"/>
      <c r="F70" s="39"/>
      <c r="G70" s="40"/>
      <c r="H70" s="41">
        <f>IFERROR(H69*$P$5/G69,0)</f>
        <v>0</v>
      </c>
      <c r="I70" s="41">
        <f>IFERROR(I69*$Q$5/G69,0)</f>
        <v>0</v>
      </c>
      <c r="J70" s="41">
        <f>IFERROR(J69*$R$5/G69,0)</f>
        <v>0</v>
      </c>
      <c r="K70" s="41"/>
      <c r="L70" s="41"/>
      <c r="M70" s="41"/>
      <c r="N70" s="41"/>
      <c r="S70" s="18" t="str">
        <f t="shared" si="9"/>
        <v>grapes</v>
      </c>
      <c r="T70" s="18" t="str">
        <f>Ingredients!A59</f>
        <v>grapes</v>
      </c>
    </row>
    <row r="71" spans="2:20" ht="18.75">
      <c r="B71" s="26" t="s">
        <v>448</v>
      </c>
      <c r="C71" s="98" t="s">
        <v>119</v>
      </c>
      <c r="D71" s="102">
        <v>3</v>
      </c>
      <c r="E71" s="161"/>
      <c r="F71" s="19" t="str">
        <f>VLOOKUP(C71,Ingredients,3,FALSE)</f>
        <v>date</v>
      </c>
      <c r="G71" s="62">
        <f>IF($C71="",0,$D71*VLOOKUP($C71,Ingredients,4,FALSE))</f>
        <v>198</v>
      </c>
      <c r="H71" s="63">
        <f>IF($C71="",0,$D71*VLOOKUP($C71,Ingredients,5,FALSE))</f>
        <v>0</v>
      </c>
      <c r="I71" s="63">
        <f>IF($C71="",0,$D71*VLOOKUP($C71,Ingredients,6,FALSE))</f>
        <v>54</v>
      </c>
      <c r="J71" s="63">
        <f>IF($C71="",0,$D71*VLOOKUP($C71,Ingredients,7,FALSE))</f>
        <v>0</v>
      </c>
      <c r="K71" s="63">
        <f>IF($C71="",0,$D71*VLOOKUP($C71,Ingredients,8,FALSE))</f>
        <v>6</v>
      </c>
      <c r="L71" s="63">
        <f>IF($C71="",0,$D71*VLOOKUP($C71,Ingredients,9,FALSE))</f>
        <v>0</v>
      </c>
      <c r="M71" s="63">
        <f>IF($C71="",0,$D71*VLOOKUP($C71,Ingredients,10,FALSE))</f>
        <v>48</v>
      </c>
      <c r="N71" s="63">
        <f>IF($C71="",0,$D71*VLOOKUP($C71,Ingredients,11,FALSE))</f>
        <v>0</v>
      </c>
      <c r="S71" s="18" t="str">
        <f t="shared" si="9"/>
        <v>grapes</v>
      </c>
      <c r="T71" s="18" t="str">
        <f>Ingredients!A60</f>
        <v>grapes</v>
      </c>
    </row>
    <row r="72" spans="2:20">
      <c r="B72" s="96" t="s">
        <v>52</v>
      </c>
      <c r="C72" s="17" t="s">
        <v>519</v>
      </c>
      <c r="D72" s="102">
        <v>2</v>
      </c>
      <c r="E72" s="161"/>
      <c r="F72" s="19" t="str">
        <f>VLOOKUP(C72,Ingredients,3,FALSE)</f>
        <v>tbsp</v>
      </c>
      <c r="G72" s="62">
        <f>IF($C72="",0,$D72*VLOOKUP($C72,Ingredients,4,FALSE))</f>
        <v>188</v>
      </c>
      <c r="H72" s="63">
        <f>IF($C72="",0,$D72*VLOOKUP($C72,Ingredients,5,FALSE))</f>
        <v>8</v>
      </c>
      <c r="I72" s="63">
        <f>IF($C72="",0,$D72*VLOOKUP($C72,Ingredients,6,FALSE))</f>
        <v>6</v>
      </c>
      <c r="J72" s="63">
        <f>IF($C72="",0,$D72*VLOOKUP($C72,Ingredients,7,FALSE))</f>
        <v>16</v>
      </c>
      <c r="K72" s="63">
        <f>IF($C72="",0,$D72*VLOOKUP($C72,Ingredients,8,FALSE))</f>
        <v>2</v>
      </c>
      <c r="L72" s="63">
        <f>IF($C72="",0,$D72*VLOOKUP($C72,Ingredients,9,FALSE))</f>
        <v>10</v>
      </c>
      <c r="M72" s="63">
        <f>IF($C72="",0,$D72*VLOOKUP($C72,Ingredients,10,FALSE))</f>
        <v>3</v>
      </c>
      <c r="N72" s="63">
        <f>IF($C72="",0,$D72*VLOOKUP($C72,Ingredients,11,FALSE))</f>
        <v>0</v>
      </c>
      <c r="S72" s="18" t="str">
        <f t="shared" si="9"/>
        <v>green beans</v>
      </c>
      <c r="T72" s="18" t="str">
        <f>Ingredients!A61</f>
        <v>green beans</v>
      </c>
    </row>
    <row r="73" spans="2:20">
      <c r="B73" s="96"/>
      <c r="C73" s="17" t="s">
        <v>301</v>
      </c>
      <c r="D73" s="102">
        <v>4</v>
      </c>
      <c r="E73" s="161"/>
      <c r="F73" s="19" t="str">
        <f t="shared" ref="F73:F80" si="41">VLOOKUP(C73,Ingredients,3,FALSE)</f>
        <v>fruit</v>
      </c>
      <c r="G73" s="62">
        <f t="shared" ref="G73:G80" si="42">IF($C73="",0,$D73*VLOOKUP($C73,Ingredients,4,FALSE))</f>
        <v>484</v>
      </c>
      <c r="H73" s="63">
        <f t="shared" ref="H73:H80" si="43">IF($C73="",0,$D73*VLOOKUP($C73,Ingredients,5,FALSE))</f>
        <v>4</v>
      </c>
      <c r="I73" s="63">
        <f t="shared" ref="I73:I80" si="44">IF($C73="",0,$D73*VLOOKUP($C73,Ingredients,6,FALSE))</f>
        <v>124</v>
      </c>
      <c r="J73" s="63">
        <f t="shared" ref="J73:J80" si="45">IF($C73="",0,$D73*VLOOKUP($C73,Ingredients,7,FALSE))</f>
        <v>0</v>
      </c>
      <c r="K73" s="63">
        <f t="shared" ref="K73:K80" si="46">IF($C73="",0,$D73*VLOOKUP($C73,Ingredients,8,FALSE))</f>
        <v>0</v>
      </c>
      <c r="L73" s="63">
        <f t="shared" ref="L73:L80" si="47">IF($C73="",0,$D73*VLOOKUP($C73,Ingredients,9,FALSE))</f>
        <v>0</v>
      </c>
      <c r="M73" s="63">
        <f t="shared" ref="M73:M80" si="48">IF($C73="",0,$D73*VLOOKUP($C73,Ingredients,10,FALSE))</f>
        <v>0</v>
      </c>
      <c r="N73" s="63">
        <f t="shared" ref="N73:N80" si="49">IF($C73="",0,$D73*VLOOKUP($C73,Ingredients,11,FALSE))</f>
        <v>0</v>
      </c>
      <c r="S73" s="18" t="str">
        <f t="shared" si="9"/>
        <v>green beans</v>
      </c>
      <c r="T73" s="18" t="str">
        <f>Ingredients!A62</f>
        <v>green beans</v>
      </c>
    </row>
    <row r="74" spans="2:20">
      <c r="B74" s="96" t="s">
        <v>524</v>
      </c>
      <c r="C74" s="17"/>
      <c r="D74" s="102"/>
      <c r="E74" s="161"/>
      <c r="F74" s="19" t="e">
        <f t="shared" si="41"/>
        <v>#N/A</v>
      </c>
      <c r="G74" s="62">
        <f t="shared" si="42"/>
        <v>0</v>
      </c>
      <c r="H74" s="63">
        <f t="shared" si="43"/>
        <v>0</v>
      </c>
      <c r="I74" s="63">
        <f t="shared" si="44"/>
        <v>0</v>
      </c>
      <c r="J74" s="63">
        <f t="shared" si="45"/>
        <v>0</v>
      </c>
      <c r="K74" s="63">
        <f t="shared" si="46"/>
        <v>0</v>
      </c>
      <c r="L74" s="63">
        <f t="shared" si="47"/>
        <v>0</v>
      </c>
      <c r="M74" s="63">
        <f t="shared" si="48"/>
        <v>0</v>
      </c>
      <c r="N74" s="63">
        <f t="shared" si="49"/>
        <v>0</v>
      </c>
      <c r="S74" s="18" t="str">
        <f t="shared" si="9"/>
        <v>green bell pepper</v>
      </c>
      <c r="T74" s="18" t="str">
        <f>Ingredients!A63</f>
        <v>green bell pepper</v>
      </c>
    </row>
    <row r="75" spans="2:20">
      <c r="C75" s="17" t="s">
        <v>426</v>
      </c>
      <c r="D75" s="102">
        <v>0.5</v>
      </c>
      <c r="E75" s="161"/>
      <c r="F75" s="19" t="str">
        <f t="shared" si="41"/>
        <v>cup</v>
      </c>
      <c r="G75" s="62">
        <f t="shared" si="42"/>
        <v>110</v>
      </c>
      <c r="H75" s="63">
        <f t="shared" si="43"/>
        <v>9</v>
      </c>
      <c r="I75" s="63">
        <f t="shared" si="44"/>
        <v>19.5</v>
      </c>
      <c r="J75" s="63">
        <f t="shared" si="45"/>
        <v>0</v>
      </c>
      <c r="K75" s="63">
        <f t="shared" si="46"/>
        <v>8</v>
      </c>
      <c r="L75" s="63">
        <f t="shared" si="47"/>
        <v>4.5</v>
      </c>
      <c r="M75" s="63">
        <f t="shared" si="48"/>
        <v>0</v>
      </c>
      <c r="N75" s="63">
        <f t="shared" si="49"/>
        <v>0</v>
      </c>
      <c r="S75" s="18" t="str">
        <f t="shared" si="9"/>
        <v>Green Goddess Dressing</v>
      </c>
      <c r="T75" s="18" t="str">
        <f>Ingredients!A64</f>
        <v>Green Goddess Dressing</v>
      </c>
    </row>
    <row r="76" spans="2:20">
      <c r="C76" s="17" t="s">
        <v>251</v>
      </c>
      <c r="D76" s="102">
        <v>0.5</v>
      </c>
      <c r="E76" s="161"/>
      <c r="F76" s="19" t="str">
        <f t="shared" si="41"/>
        <v>cup</v>
      </c>
      <c r="G76" s="62">
        <f t="shared" si="42"/>
        <v>150</v>
      </c>
      <c r="H76" s="63">
        <f t="shared" si="43"/>
        <v>5</v>
      </c>
      <c r="I76" s="63">
        <f t="shared" si="44"/>
        <v>27</v>
      </c>
      <c r="J76" s="63">
        <f t="shared" si="45"/>
        <v>3</v>
      </c>
      <c r="K76" s="63">
        <f t="shared" si="46"/>
        <v>4</v>
      </c>
      <c r="L76" s="63">
        <f t="shared" si="47"/>
        <v>0</v>
      </c>
      <c r="M76" s="63">
        <f t="shared" si="48"/>
        <v>1</v>
      </c>
      <c r="N76" s="63">
        <f t="shared" si="49"/>
        <v>0</v>
      </c>
      <c r="S76" s="18" t="str">
        <f t="shared" si="9"/>
        <v>green salsa</v>
      </c>
      <c r="T76" s="18" t="str">
        <f>Ingredients!A65</f>
        <v>green salsa</v>
      </c>
    </row>
    <row r="77" spans="2:20">
      <c r="C77" s="17" t="s">
        <v>225</v>
      </c>
      <c r="D77" s="102">
        <v>1</v>
      </c>
      <c r="E77" s="161"/>
      <c r="F77" s="19" t="str">
        <f t="shared" si="41"/>
        <v>cup</v>
      </c>
      <c r="G77" s="62">
        <f t="shared" si="42"/>
        <v>7</v>
      </c>
      <c r="H77" s="63">
        <f t="shared" si="43"/>
        <v>1</v>
      </c>
      <c r="I77" s="63">
        <f t="shared" si="44"/>
        <v>1</v>
      </c>
      <c r="J77" s="63">
        <f t="shared" si="45"/>
        <v>0</v>
      </c>
      <c r="K77" s="63">
        <f t="shared" si="46"/>
        <v>1</v>
      </c>
      <c r="L77" s="63">
        <f t="shared" si="47"/>
        <v>24</v>
      </c>
      <c r="M77" s="63">
        <f t="shared" si="48"/>
        <v>0</v>
      </c>
      <c r="N77" s="63">
        <f t="shared" si="49"/>
        <v>0</v>
      </c>
      <c r="S77" s="18" t="str">
        <f t="shared" si="9"/>
        <v>grits</v>
      </c>
      <c r="T77" s="18" t="str">
        <f>Ingredients!A66</f>
        <v>grits</v>
      </c>
    </row>
    <row r="78" spans="2:20">
      <c r="C78" s="17" t="s">
        <v>139</v>
      </c>
      <c r="D78" s="102">
        <v>1</v>
      </c>
      <c r="E78" s="161"/>
      <c r="F78" s="19">
        <f t="shared" si="41"/>
        <v>0</v>
      </c>
      <c r="G78" s="62">
        <f t="shared" si="42"/>
        <v>30</v>
      </c>
      <c r="H78" s="63">
        <f t="shared" si="43"/>
        <v>1</v>
      </c>
      <c r="I78" s="63">
        <f t="shared" si="44"/>
        <v>7</v>
      </c>
      <c r="J78" s="63">
        <f t="shared" si="45"/>
        <v>0</v>
      </c>
      <c r="K78" s="63">
        <f t="shared" si="46"/>
        <v>2</v>
      </c>
      <c r="L78" s="63">
        <f t="shared" si="47"/>
        <v>50</v>
      </c>
      <c r="M78" s="63">
        <f t="shared" si="48"/>
        <v>3</v>
      </c>
      <c r="N78" s="63">
        <f t="shared" si="49"/>
        <v>0</v>
      </c>
      <c r="S78" s="18" t="str">
        <f t="shared" si="9"/>
        <v>Hemp Bagel</v>
      </c>
      <c r="T78" s="18" t="str">
        <f>Ingredients!A67</f>
        <v>Hemp Bagel</v>
      </c>
    </row>
    <row r="79" spans="2:20">
      <c r="C79" s="101" t="s">
        <v>500</v>
      </c>
      <c r="D79" s="102">
        <v>0.125</v>
      </c>
      <c r="E79" s="161"/>
      <c r="F79" s="19" t="str">
        <f t="shared" si="41"/>
        <v>cup</v>
      </c>
      <c r="G79" s="62">
        <f t="shared" si="42"/>
        <v>93.375</v>
      </c>
      <c r="H79" s="63">
        <f t="shared" si="43"/>
        <v>4.25</v>
      </c>
      <c r="I79" s="63">
        <f t="shared" si="44"/>
        <v>3.125</v>
      </c>
      <c r="J79" s="63">
        <f t="shared" si="45"/>
        <v>7.875</v>
      </c>
      <c r="K79" s="63">
        <f t="shared" si="46"/>
        <v>0</v>
      </c>
      <c r="L79" s="63">
        <f t="shared" si="47"/>
        <v>0</v>
      </c>
      <c r="M79" s="63">
        <f t="shared" si="48"/>
        <v>0</v>
      </c>
      <c r="N79" s="63">
        <f t="shared" si="49"/>
        <v>0</v>
      </c>
      <c r="S79" s="18" t="str">
        <f t="shared" si="9"/>
        <v>High Protein Low Fat Cornbread</v>
      </c>
      <c r="T79" s="18" t="str">
        <f>Ingredients!A68</f>
        <v>High Protein Low Fat Cornbread</v>
      </c>
    </row>
    <row r="80" spans="2:20">
      <c r="C80" s="101" t="s">
        <v>531</v>
      </c>
      <c r="D80" s="102">
        <v>1.5</v>
      </c>
      <c r="E80" s="161"/>
      <c r="F80" s="19" t="str">
        <f t="shared" si="41"/>
        <v>gram</v>
      </c>
      <c r="G80" s="62">
        <f t="shared" si="42"/>
        <v>73.5</v>
      </c>
      <c r="H80" s="63">
        <f t="shared" si="43"/>
        <v>2.4000000000000004</v>
      </c>
      <c r="I80" s="63">
        <f t="shared" si="44"/>
        <v>6.6000000000000005</v>
      </c>
      <c r="J80" s="63">
        <f t="shared" si="45"/>
        <v>4.6500000000000004</v>
      </c>
      <c r="K80" s="63">
        <f t="shared" si="46"/>
        <v>6</v>
      </c>
      <c r="L80" s="63">
        <f t="shared" si="47"/>
        <v>3</v>
      </c>
      <c r="M80" s="63">
        <f t="shared" si="48"/>
        <v>0</v>
      </c>
      <c r="N80" s="63">
        <f t="shared" si="49"/>
        <v>0</v>
      </c>
      <c r="S80" s="18" t="str">
        <f t="shared" si="9"/>
        <v>hummus</v>
      </c>
      <c r="T80" s="18" t="str">
        <f>Ingredients!A69</f>
        <v>hummus</v>
      </c>
    </row>
    <row r="81" spans="2:20">
      <c r="C81" s="17"/>
      <c r="D81" s="102"/>
      <c r="E81" s="161"/>
      <c r="F81" s="19" t="e">
        <f>VLOOKUP(C81,Ingredients,3,FALSE)</f>
        <v>#N/A</v>
      </c>
      <c r="G81" s="62">
        <f>IF($C81="",0,$D81*VLOOKUP($C81,Ingredients,4,FALSE))</f>
        <v>0</v>
      </c>
      <c r="H81" s="63">
        <f>IF($C81="",0,$D81*VLOOKUP($C81,Ingredients,5,FALSE))</f>
        <v>0</v>
      </c>
      <c r="I81" s="63">
        <f>IF($C81="",0,$D81*VLOOKUP($C81,Ingredients,6,FALSE))</f>
        <v>0</v>
      </c>
      <c r="J81" s="63">
        <f>IF($C81="",0,$D81*VLOOKUP($C81,Ingredients,7,FALSE))</f>
        <v>0</v>
      </c>
      <c r="K81" s="63">
        <f>IF($C81="",0,$D81*VLOOKUP($C81,Ingredients,8,FALSE))</f>
        <v>0</v>
      </c>
      <c r="L81" s="63">
        <f>IF($C81="",0,$D81*VLOOKUP($C81,Ingredients,9,FALSE))</f>
        <v>0</v>
      </c>
      <c r="M81" s="63">
        <f>IF($C81="",0,$D81*VLOOKUP($C81,Ingredients,10,FALSE))</f>
        <v>0</v>
      </c>
      <c r="N81" s="63">
        <f>IF($C81="",0,$D81*VLOOKUP($C81,Ingredients,11,FALSE))</f>
        <v>0</v>
      </c>
      <c r="O81" s="1"/>
      <c r="P81" s="1"/>
      <c r="Q81" s="1"/>
      <c r="R81" s="1"/>
      <c r="S81" s="18" t="str">
        <f t="shared" si="9"/>
        <v>It's Easy Being Green Smoothie</v>
      </c>
      <c r="T81" s="18" t="str">
        <f>Ingredients!A70</f>
        <v>It's Easy Being Green Smoothie</v>
      </c>
    </row>
    <row r="82" spans="2:20">
      <c r="C82" s="17"/>
      <c r="D82" s="102"/>
      <c r="E82" s="161"/>
      <c r="F82" s="19" t="e">
        <f>VLOOKUP(C82,Ingredients,3,FALSE)</f>
        <v>#N/A</v>
      </c>
      <c r="G82" s="62">
        <f>IF($C82="",0,$D82*VLOOKUP($C82,Ingredients,4,FALSE))</f>
        <v>0</v>
      </c>
      <c r="H82" s="63">
        <f>IF($C82="",0,$D82*VLOOKUP($C82,Ingredients,5,FALSE))</f>
        <v>0</v>
      </c>
      <c r="I82" s="63">
        <f>IF($C82="",0,$D82*VLOOKUP($C82,Ingredients,6,FALSE))</f>
        <v>0</v>
      </c>
      <c r="J82" s="63">
        <f>IF($C82="",0,$D82*VLOOKUP($C82,Ingredients,7,FALSE))</f>
        <v>0</v>
      </c>
      <c r="K82" s="63">
        <f>IF($C82="",0,$D82*VLOOKUP($C82,Ingredients,8,FALSE))</f>
        <v>0</v>
      </c>
      <c r="L82" s="63">
        <f>IF($C82="",0,$D82*VLOOKUP($C82,Ingredients,9,FALSE))</f>
        <v>0</v>
      </c>
      <c r="M82" s="63">
        <f>IF($C82="",0,$D82*VLOOKUP($C82,Ingredients,10,FALSE))</f>
        <v>0</v>
      </c>
      <c r="N82" s="63">
        <f>IF($C82="",0,$D82*VLOOKUP($C82,Ingredients,11,FALSE))</f>
        <v>0</v>
      </c>
      <c r="O82" s="1"/>
      <c r="P82" s="1"/>
      <c r="Q82" s="1"/>
      <c r="R82" s="1"/>
      <c r="S82" s="18" t="str">
        <f t="shared" si="9"/>
        <v>Kalamata olives</v>
      </c>
      <c r="T82" s="18" t="str">
        <f>Ingredients!A71</f>
        <v>Kalamata olives</v>
      </c>
    </row>
    <row r="83" spans="2:20" ht="18.75">
      <c r="C83" s="36" t="s">
        <v>82</v>
      </c>
      <c r="D83" s="103"/>
      <c r="E83" s="91"/>
      <c r="F83" s="37"/>
      <c r="G83" s="64">
        <f t="shared" ref="G83:M83" si="50">SUM(G71:G82)</f>
        <v>1333.875</v>
      </c>
      <c r="H83" s="65">
        <f t="shared" si="50"/>
        <v>34.65</v>
      </c>
      <c r="I83" s="65">
        <f t="shared" si="50"/>
        <v>248.22499999999999</v>
      </c>
      <c r="J83" s="65">
        <f t="shared" si="50"/>
        <v>31.524999999999999</v>
      </c>
      <c r="K83" s="65">
        <f t="shared" si="50"/>
        <v>29</v>
      </c>
      <c r="L83" s="65">
        <f t="shared" si="50"/>
        <v>91.5</v>
      </c>
      <c r="M83" s="65">
        <f t="shared" si="50"/>
        <v>55</v>
      </c>
      <c r="N83" s="65">
        <f>SUM(N71:N82)</f>
        <v>0</v>
      </c>
      <c r="O83" s="1"/>
      <c r="P83" s="1"/>
      <c r="Q83" s="1"/>
      <c r="R83" s="1"/>
      <c r="S83" s="18" t="str">
        <f t="shared" si="9"/>
        <v>kale</v>
      </c>
      <c r="T83" s="18" t="str">
        <f>Ingredients!A72</f>
        <v>kale</v>
      </c>
    </row>
    <row r="84" spans="2:20">
      <c r="C84" s="38" t="s">
        <v>81</v>
      </c>
      <c r="D84" s="104"/>
      <c r="E84" s="92"/>
      <c r="F84" s="39"/>
      <c r="G84" s="40"/>
      <c r="H84" s="41">
        <f>IFERROR(H83*$P$5/G83,0)</f>
        <v>0.10390778746134383</v>
      </c>
      <c r="I84" s="41">
        <f>IFERROR(I83*$Q$5/G83,0)</f>
        <v>0.74437259863180583</v>
      </c>
      <c r="J84" s="41">
        <f>IFERROR(J83*$R$5/G83,0)</f>
        <v>0.21270733764408206</v>
      </c>
      <c r="K84" s="41"/>
      <c r="L84" s="41"/>
      <c r="M84" s="41"/>
      <c r="N84" s="41"/>
      <c r="O84" s="1"/>
      <c r="P84" s="1"/>
      <c r="Q84" s="1"/>
      <c r="R84" s="1"/>
      <c r="S84" s="18" t="str">
        <f t="shared" si="9"/>
        <v>lemon juice</v>
      </c>
      <c r="T84" s="18" t="str">
        <f>Ingredients!A73</f>
        <v>lemon juice</v>
      </c>
    </row>
    <row r="85" spans="2:20" s="1" customFormat="1" ht="18.75">
      <c r="B85" s="26" t="s">
        <v>209</v>
      </c>
      <c r="C85" s="17"/>
      <c r="D85" s="102"/>
      <c r="E85" s="162"/>
      <c r="F85" s="19" t="e">
        <f t="shared" ref="F85:F96" si="51">VLOOKUP(C85,Ingredients,3,FALSE)</f>
        <v>#N/A</v>
      </c>
      <c r="G85" s="62">
        <f t="shared" ref="G85:G96" si="52">IF($C85="",0,$D85*VLOOKUP($C85,Ingredients,4,FALSE))</f>
        <v>0</v>
      </c>
      <c r="H85" s="63">
        <f t="shared" ref="H85:H96" si="53">IF($C85="",0,$D85*VLOOKUP($C85,Ingredients,5,FALSE))</f>
        <v>0</v>
      </c>
      <c r="I85" s="63">
        <f t="shared" ref="I85:I96" si="54">IF($C85="",0,$D85*VLOOKUP($C85,Ingredients,6,FALSE))</f>
        <v>0</v>
      </c>
      <c r="J85" s="63">
        <f t="shared" ref="J85:J96" si="55">IF($C85="",0,$D85*VLOOKUP($C85,Ingredients,7,FALSE))</f>
        <v>0</v>
      </c>
      <c r="K85" s="63">
        <f t="shared" ref="K85:K96" si="56">IF($C85="",0,$D85*VLOOKUP($C85,Ingredients,8,FALSE))</f>
        <v>0</v>
      </c>
      <c r="L85" s="63">
        <f t="shared" ref="L85:L96" si="57">IF($C85="",0,$D85*VLOOKUP($C85,Ingredients,9,FALSE))</f>
        <v>0</v>
      </c>
      <c r="M85" s="63">
        <f t="shared" ref="M85:M96" si="58">IF($C85="",0,$D85*VLOOKUP($C85,Ingredients,10,FALSE))</f>
        <v>0</v>
      </c>
      <c r="N85" s="63">
        <f t="shared" ref="N85:N96" si="59">IF($C85="",0,$D85*VLOOKUP($C85,Ingredients,11,FALSE))</f>
        <v>0</v>
      </c>
      <c r="S85" s="18" t="str">
        <f t="shared" si="9"/>
        <v>cooked lentils</v>
      </c>
      <c r="T85" s="18" t="str">
        <f>Ingredients!A74</f>
        <v>cooked lentils</v>
      </c>
    </row>
    <row r="86" spans="2:20" s="1" customFormat="1">
      <c r="B86" s="97" t="s">
        <v>54</v>
      </c>
      <c r="C86" s="17" t="s">
        <v>517</v>
      </c>
      <c r="D86" s="102">
        <v>0.5</v>
      </c>
      <c r="E86" s="162"/>
      <c r="F86" s="19" t="str">
        <f t="shared" si="51"/>
        <v>head</v>
      </c>
      <c r="G86" s="62">
        <f t="shared" si="52"/>
        <v>53</v>
      </c>
      <c r="H86" s="63">
        <f t="shared" si="53"/>
        <v>4</v>
      </c>
      <c r="I86" s="63">
        <f t="shared" si="54"/>
        <v>10.5</v>
      </c>
      <c r="J86" s="63">
        <f t="shared" si="55"/>
        <v>1</v>
      </c>
      <c r="K86" s="63">
        <f t="shared" si="56"/>
        <v>6.5</v>
      </c>
      <c r="L86" s="63">
        <f t="shared" si="57"/>
        <v>25</v>
      </c>
      <c r="M86" s="63">
        <f t="shared" si="58"/>
        <v>3.5</v>
      </c>
      <c r="N86" s="63">
        <f t="shared" si="59"/>
        <v>0</v>
      </c>
      <c r="O86" s="2"/>
      <c r="P86" s="2"/>
      <c r="Q86" s="2"/>
      <c r="R86" s="2"/>
      <c r="S86" s="18" t="str">
        <f t="shared" si="9"/>
        <v>Light tofu</v>
      </c>
      <c r="T86" s="18" t="str">
        <f>Ingredients!A75</f>
        <v>Light tofu</v>
      </c>
    </row>
    <row r="87" spans="2:20" s="1" customFormat="1">
      <c r="B87" s="99"/>
      <c r="C87" s="17" t="s">
        <v>649</v>
      </c>
      <c r="D87" s="102">
        <v>0.5</v>
      </c>
      <c r="E87" s="162"/>
      <c r="F87" s="19" t="str">
        <f t="shared" si="51"/>
        <v>cup</v>
      </c>
      <c r="G87" s="62">
        <f t="shared" si="52"/>
        <v>320</v>
      </c>
      <c r="H87" s="63">
        <f t="shared" si="53"/>
        <v>8</v>
      </c>
      <c r="I87" s="63">
        <f t="shared" si="54"/>
        <v>70</v>
      </c>
      <c r="J87" s="63">
        <f t="shared" si="55"/>
        <v>0</v>
      </c>
      <c r="K87" s="63">
        <f t="shared" si="56"/>
        <v>0</v>
      </c>
      <c r="L87" s="63">
        <f t="shared" si="57"/>
        <v>0</v>
      </c>
      <c r="M87" s="63">
        <f t="shared" si="58"/>
        <v>0</v>
      </c>
      <c r="N87" s="63">
        <f t="shared" si="59"/>
        <v>0</v>
      </c>
      <c r="O87" s="2"/>
      <c r="P87" s="2"/>
      <c r="Q87" s="2"/>
      <c r="R87" s="2"/>
      <c r="S87" s="18" t="str">
        <f t="shared" si="9"/>
        <v>Lima Bean Soup</v>
      </c>
      <c r="T87" s="18" t="str">
        <f>Ingredients!A76</f>
        <v>Lima Bean Soup</v>
      </c>
    </row>
    <row r="88" spans="2:20" s="1" customFormat="1">
      <c r="C88" s="17" t="s">
        <v>653</v>
      </c>
      <c r="D88" s="102">
        <v>0.5</v>
      </c>
      <c r="E88" s="162"/>
      <c r="F88" s="19" t="str">
        <f t="shared" si="51"/>
        <v>can</v>
      </c>
      <c r="G88" s="62">
        <f t="shared" si="52"/>
        <v>192.5</v>
      </c>
      <c r="H88" s="63">
        <f t="shared" si="53"/>
        <v>10.5</v>
      </c>
      <c r="I88" s="63">
        <f t="shared" si="54"/>
        <v>33.25</v>
      </c>
      <c r="J88" s="63">
        <f t="shared" si="55"/>
        <v>0</v>
      </c>
      <c r="K88" s="63">
        <f t="shared" si="56"/>
        <v>0</v>
      </c>
      <c r="L88" s="63">
        <f t="shared" si="57"/>
        <v>0</v>
      </c>
      <c r="M88" s="63">
        <f t="shared" si="58"/>
        <v>0</v>
      </c>
      <c r="N88" s="63">
        <f t="shared" si="59"/>
        <v>0</v>
      </c>
      <c r="O88" s="2"/>
      <c r="P88" s="2"/>
      <c r="Q88" s="2"/>
      <c r="R88" s="2"/>
      <c r="S88" s="18" t="str">
        <f t="shared" si="9"/>
        <v>Luna Bar</v>
      </c>
      <c r="T88" s="18" t="str">
        <f>Ingredients!A77</f>
        <v>Luna Bar</v>
      </c>
    </row>
    <row r="89" spans="2:20" s="1" customFormat="1">
      <c r="C89" s="17" t="s">
        <v>404</v>
      </c>
      <c r="D89" s="102">
        <v>0.5</v>
      </c>
      <c r="E89" s="162"/>
      <c r="F89" s="19" t="str">
        <f t="shared" si="51"/>
        <v>fruit</v>
      </c>
      <c r="G89" s="62">
        <f t="shared" si="52"/>
        <v>144.5</v>
      </c>
      <c r="H89" s="63">
        <f t="shared" si="53"/>
        <v>1.7</v>
      </c>
      <c r="I89" s="63">
        <f t="shared" si="54"/>
        <v>7.45</v>
      </c>
      <c r="J89" s="63">
        <f t="shared" si="55"/>
        <v>13.3</v>
      </c>
      <c r="K89" s="63">
        <f t="shared" si="56"/>
        <v>5.9</v>
      </c>
      <c r="L89" s="63">
        <f t="shared" si="57"/>
        <v>7</v>
      </c>
      <c r="M89" s="63">
        <f t="shared" si="58"/>
        <v>0.25</v>
      </c>
      <c r="N89" s="63">
        <f t="shared" si="59"/>
        <v>0</v>
      </c>
      <c r="O89" s="2"/>
      <c r="P89" s="2"/>
      <c r="Q89" s="2"/>
      <c r="R89" s="2"/>
      <c r="S89" s="18" t="str">
        <f t="shared" si="9"/>
        <v>mango</v>
      </c>
      <c r="T89" s="18" t="str">
        <f>Ingredients!A78</f>
        <v>mango</v>
      </c>
    </row>
    <row r="90" spans="2:20" s="1" customFormat="1">
      <c r="C90" s="17"/>
      <c r="D90" s="102"/>
      <c r="E90" s="162"/>
      <c r="F90" s="19" t="e">
        <f t="shared" si="51"/>
        <v>#N/A</v>
      </c>
      <c r="G90" s="62">
        <f t="shared" si="52"/>
        <v>0</v>
      </c>
      <c r="H90" s="63">
        <f t="shared" si="53"/>
        <v>0</v>
      </c>
      <c r="I90" s="63">
        <f t="shared" si="54"/>
        <v>0</v>
      </c>
      <c r="J90" s="63">
        <f t="shared" si="55"/>
        <v>0</v>
      </c>
      <c r="K90" s="63">
        <f t="shared" si="56"/>
        <v>0</v>
      </c>
      <c r="L90" s="63">
        <f t="shared" si="57"/>
        <v>0</v>
      </c>
      <c r="M90" s="63">
        <f t="shared" si="58"/>
        <v>0</v>
      </c>
      <c r="N90" s="63">
        <f t="shared" si="59"/>
        <v>0</v>
      </c>
      <c r="O90" s="2"/>
      <c r="P90" s="2"/>
      <c r="Q90" s="2"/>
      <c r="R90" s="2"/>
      <c r="S90" s="18" t="str">
        <f t="shared" si="9"/>
        <v>maple syrup</v>
      </c>
      <c r="T90" s="18" t="str">
        <f>Ingredients!A79</f>
        <v>maple syrup</v>
      </c>
    </row>
    <row r="91" spans="2:20" s="1" customFormat="1">
      <c r="C91" s="17"/>
      <c r="D91" s="102"/>
      <c r="E91" s="162"/>
      <c r="F91" s="19" t="e">
        <f t="shared" si="51"/>
        <v>#N/A</v>
      </c>
      <c r="G91" s="62">
        <f t="shared" si="52"/>
        <v>0</v>
      </c>
      <c r="H91" s="63">
        <f t="shared" si="53"/>
        <v>0</v>
      </c>
      <c r="I91" s="63">
        <f t="shared" si="54"/>
        <v>0</v>
      </c>
      <c r="J91" s="63">
        <f t="shared" si="55"/>
        <v>0</v>
      </c>
      <c r="K91" s="63">
        <f t="shared" si="56"/>
        <v>0</v>
      </c>
      <c r="L91" s="63">
        <f t="shared" si="57"/>
        <v>0</v>
      </c>
      <c r="M91" s="63">
        <f t="shared" si="58"/>
        <v>0</v>
      </c>
      <c r="N91" s="63">
        <f t="shared" si="59"/>
        <v>0</v>
      </c>
      <c r="O91" s="2"/>
      <c r="P91" s="2"/>
      <c r="Q91" s="2"/>
      <c r="R91" s="2"/>
      <c r="S91" s="18" t="str">
        <f t="shared" si="9"/>
        <v>maple syrup</v>
      </c>
      <c r="T91" s="18" t="str">
        <f>Ingredients!A80</f>
        <v>maple syrup</v>
      </c>
    </row>
    <row r="92" spans="2:20" s="1" customFormat="1">
      <c r="C92" s="17"/>
      <c r="D92" s="102"/>
      <c r="E92" s="162"/>
      <c r="F92" s="19" t="e">
        <f t="shared" si="51"/>
        <v>#N/A</v>
      </c>
      <c r="G92" s="62">
        <f t="shared" si="52"/>
        <v>0</v>
      </c>
      <c r="H92" s="63">
        <f t="shared" si="53"/>
        <v>0</v>
      </c>
      <c r="I92" s="63">
        <f t="shared" si="54"/>
        <v>0</v>
      </c>
      <c r="J92" s="63">
        <f t="shared" si="55"/>
        <v>0</v>
      </c>
      <c r="K92" s="63">
        <f t="shared" si="56"/>
        <v>0</v>
      </c>
      <c r="L92" s="63">
        <f t="shared" si="57"/>
        <v>0</v>
      </c>
      <c r="M92" s="63">
        <f t="shared" si="58"/>
        <v>0</v>
      </c>
      <c r="N92" s="63">
        <f t="shared" si="59"/>
        <v>0</v>
      </c>
      <c r="O92"/>
      <c r="P92"/>
      <c r="Q92"/>
      <c r="R92"/>
      <c r="S92" s="18" t="str">
        <f t="shared" si="9"/>
        <v>minced garlic</v>
      </c>
      <c r="T92" s="18" t="str">
        <f>Ingredients!A81</f>
        <v>minced garlic</v>
      </c>
    </row>
    <row r="93" spans="2:20" s="1" customFormat="1">
      <c r="C93" s="17"/>
      <c r="D93" s="102"/>
      <c r="E93" s="162"/>
      <c r="F93" s="19" t="e">
        <f t="shared" si="51"/>
        <v>#N/A</v>
      </c>
      <c r="G93" s="62">
        <f t="shared" si="52"/>
        <v>0</v>
      </c>
      <c r="H93" s="63">
        <f t="shared" si="53"/>
        <v>0</v>
      </c>
      <c r="I93" s="63">
        <f t="shared" si="54"/>
        <v>0</v>
      </c>
      <c r="J93" s="63">
        <f t="shared" si="55"/>
        <v>0</v>
      </c>
      <c r="K93" s="63">
        <f t="shared" si="56"/>
        <v>0</v>
      </c>
      <c r="L93" s="63">
        <f t="shared" si="57"/>
        <v>0</v>
      </c>
      <c r="M93" s="63">
        <f t="shared" si="58"/>
        <v>0</v>
      </c>
      <c r="N93" s="63">
        <f t="shared" si="59"/>
        <v>0</v>
      </c>
      <c r="O93"/>
      <c r="P93"/>
      <c r="Q93"/>
      <c r="R93"/>
      <c r="S93" s="18" t="str">
        <f t="shared" si="9"/>
        <v>minced ginger</v>
      </c>
      <c r="T93" s="18" t="str">
        <f>Ingredients!A82</f>
        <v>minced ginger</v>
      </c>
    </row>
    <row r="94" spans="2:20" s="1" customFormat="1" ht="18.75">
      <c r="C94" s="17"/>
      <c r="D94" s="102"/>
      <c r="E94" s="162"/>
      <c r="F94" s="19" t="e">
        <f t="shared" si="51"/>
        <v>#N/A</v>
      </c>
      <c r="G94" s="62">
        <f t="shared" si="52"/>
        <v>0</v>
      </c>
      <c r="H94" s="63">
        <f t="shared" si="53"/>
        <v>0</v>
      </c>
      <c r="I94" s="63">
        <f t="shared" si="54"/>
        <v>0</v>
      </c>
      <c r="J94" s="63">
        <f t="shared" si="55"/>
        <v>0</v>
      </c>
      <c r="K94" s="63">
        <f t="shared" si="56"/>
        <v>0</v>
      </c>
      <c r="L94" s="63">
        <f t="shared" si="57"/>
        <v>0</v>
      </c>
      <c r="M94" s="63">
        <f t="shared" si="58"/>
        <v>0</v>
      </c>
      <c r="N94" s="63">
        <f t="shared" si="59"/>
        <v>0</v>
      </c>
      <c r="O94" s="8"/>
      <c r="P94" s="8"/>
      <c r="Q94" s="8"/>
      <c r="R94" s="8"/>
      <c r="S94" s="18" t="str">
        <f t="shared" si="9"/>
        <v>Minestrone</v>
      </c>
      <c r="T94" s="18" t="str">
        <f>Ingredients!A83</f>
        <v>Minestrone</v>
      </c>
    </row>
    <row r="95" spans="2:20" s="1" customFormat="1" ht="18.75">
      <c r="C95" s="17"/>
      <c r="D95" s="102"/>
      <c r="E95" s="162"/>
      <c r="F95" s="19" t="e">
        <f t="shared" si="51"/>
        <v>#N/A</v>
      </c>
      <c r="G95" s="62">
        <f t="shared" si="52"/>
        <v>0</v>
      </c>
      <c r="H95" s="63">
        <f t="shared" si="53"/>
        <v>0</v>
      </c>
      <c r="I95" s="63">
        <f t="shared" si="54"/>
        <v>0</v>
      </c>
      <c r="J95" s="63">
        <f t="shared" si="55"/>
        <v>0</v>
      </c>
      <c r="K95" s="63">
        <f t="shared" si="56"/>
        <v>0</v>
      </c>
      <c r="L95" s="63">
        <f t="shared" si="57"/>
        <v>0</v>
      </c>
      <c r="M95" s="63">
        <f t="shared" si="58"/>
        <v>0</v>
      </c>
      <c r="N95" s="63">
        <f t="shared" si="59"/>
        <v>0</v>
      </c>
      <c r="O95" s="8"/>
      <c r="P95" s="8"/>
      <c r="Q95" s="8"/>
      <c r="R95" s="8"/>
      <c r="S95" s="18" t="str">
        <f t="shared" si="9"/>
        <v>Napa cabbage</v>
      </c>
      <c r="T95" s="18" t="str">
        <f>Ingredients!A84</f>
        <v>Napa cabbage</v>
      </c>
    </row>
    <row r="96" spans="2:20" s="2" customFormat="1" ht="18.75" hidden="1">
      <c r="C96" s="61"/>
      <c r="D96" s="102"/>
      <c r="E96" s="162"/>
      <c r="F96" s="19" t="e">
        <f t="shared" si="51"/>
        <v>#N/A</v>
      </c>
      <c r="G96" s="62">
        <f t="shared" si="52"/>
        <v>0</v>
      </c>
      <c r="H96" s="63">
        <f t="shared" si="53"/>
        <v>0</v>
      </c>
      <c r="I96" s="63">
        <f t="shared" si="54"/>
        <v>0</v>
      </c>
      <c r="J96" s="63">
        <f t="shared" si="55"/>
        <v>0</v>
      </c>
      <c r="K96" s="63">
        <f t="shared" si="56"/>
        <v>0</v>
      </c>
      <c r="L96" s="63">
        <f t="shared" si="57"/>
        <v>0</v>
      </c>
      <c r="M96" s="63">
        <f t="shared" si="58"/>
        <v>0</v>
      </c>
      <c r="N96" s="63">
        <f t="shared" si="59"/>
        <v>0</v>
      </c>
      <c r="O96" s="8"/>
      <c r="P96" s="8"/>
      <c r="Q96" s="8"/>
      <c r="R96" s="8"/>
      <c r="S96" s="18" t="str">
        <f t="shared" si="9"/>
        <v>natural peanut butter</v>
      </c>
      <c r="T96" s="18" t="str">
        <f>Ingredients!A85</f>
        <v>natural peanut butter</v>
      </c>
    </row>
    <row r="97" spans="3:20" ht="18.75">
      <c r="C97" s="36" t="s">
        <v>210</v>
      </c>
      <c r="D97" s="103"/>
      <c r="E97" s="91"/>
      <c r="F97" s="37"/>
      <c r="G97" s="64">
        <f t="shared" ref="G97:L97" si="60">SUM(G85:G96)</f>
        <v>710</v>
      </c>
      <c r="H97" s="66">
        <f t="shared" si="60"/>
        <v>24.2</v>
      </c>
      <c r="I97" s="66">
        <f>SUM(I85:I96)</f>
        <v>121.2</v>
      </c>
      <c r="J97" s="66">
        <f t="shared" si="60"/>
        <v>14.3</v>
      </c>
      <c r="K97" s="66">
        <f t="shared" si="60"/>
        <v>12.4</v>
      </c>
      <c r="L97" s="66">
        <f t="shared" si="60"/>
        <v>32</v>
      </c>
      <c r="M97" s="66">
        <f>SUM(M85:M96)</f>
        <v>3.75</v>
      </c>
      <c r="N97" s="66">
        <f>SUM(N85:N96)</f>
        <v>0</v>
      </c>
      <c r="S97" s="18" t="str">
        <f t="shared" ref="S97:S160" si="61">IF(T97=0,"",T97)</f>
        <v>Nitro-Fusion Protein</v>
      </c>
      <c r="T97" s="18" t="str">
        <f>Ingredients!A86</f>
        <v>Nitro-Fusion Protein</v>
      </c>
    </row>
    <row r="98" spans="3:20" ht="15.75" thickBot="1">
      <c r="C98" s="42" t="s">
        <v>296</v>
      </c>
      <c r="D98" s="105"/>
      <c r="E98" s="93"/>
      <c r="F98" s="43"/>
      <c r="G98" s="44"/>
      <c r="H98" s="41">
        <f>IF(ISERROR(H97*$P$5/G97),0,H97*$P$5/G97)</f>
        <v>0.13633802816901408</v>
      </c>
      <c r="I98" s="41">
        <f>IF(ISERROR(I97*$Q$5/G97),0,I97*$Q$5/G97)</f>
        <v>0.68281690140845075</v>
      </c>
      <c r="J98" s="41">
        <f>IF(ISERROR(J97*$R$5/G97),0,J97*$R$5/G97)</f>
        <v>0.18126760563380284</v>
      </c>
      <c r="K98" s="41"/>
      <c r="L98" s="41"/>
      <c r="M98" s="41"/>
      <c r="N98" s="41"/>
      <c r="O98" s="9"/>
      <c r="P98" s="9"/>
      <c r="Q98" s="9"/>
      <c r="R98" s="9"/>
      <c r="S98" s="18" t="str">
        <f t="shared" si="61"/>
        <v>Oat Bran</v>
      </c>
      <c r="T98" s="18" t="str">
        <f>Ingredients!A87</f>
        <v>Oat Bran</v>
      </c>
    </row>
    <row r="99" spans="3:20" s="8" customFormat="1" ht="24" thickTop="1">
      <c r="C99" s="45" t="s">
        <v>440</v>
      </c>
      <c r="D99" s="106"/>
      <c r="E99" s="94"/>
      <c r="F99" s="46"/>
      <c r="G99" s="67">
        <f>SUM(G26,G41,G55,G69,G83,G97)</f>
        <v>3427.145833333333</v>
      </c>
      <c r="H99" s="68">
        <f t="shared" ref="H99:N99" si="62">SUM(H26,H41,H55,H69,H83,H97)</f>
        <v>129.68333333333331</v>
      </c>
      <c r="I99" s="68">
        <f>SUM(I26,I41,I55,I69,I83,I97)</f>
        <v>611.13333333333333</v>
      </c>
      <c r="J99" s="68">
        <f>SUM(J26,J41,J55,J69,J83,J97)</f>
        <v>62.74166666666666</v>
      </c>
      <c r="K99" s="68">
        <f t="shared" si="62"/>
        <v>66.900000000000006</v>
      </c>
      <c r="L99" s="68">
        <f t="shared" si="62"/>
        <v>222</v>
      </c>
      <c r="M99" s="68">
        <f t="shared" si="62"/>
        <v>91.5</v>
      </c>
      <c r="N99" s="68">
        <f t="shared" si="62"/>
        <v>0</v>
      </c>
      <c r="O99"/>
      <c r="P99"/>
      <c r="Q99"/>
      <c r="R99"/>
      <c r="S99" s="18" t="str">
        <f t="shared" si="61"/>
        <v>Oat Muffins</v>
      </c>
      <c r="T99" s="18" t="str">
        <f>Ingredients!A88</f>
        <v>Oat Muffins</v>
      </c>
    </row>
    <row r="100" spans="3:20" s="8" customFormat="1" ht="21">
      <c r="C100" s="47" t="s">
        <v>296</v>
      </c>
      <c r="D100" s="107"/>
      <c r="E100" s="95"/>
      <c r="F100" s="48"/>
      <c r="G100" s="49"/>
      <c r="H100" s="50">
        <f>H99*$P$5/G99</f>
        <v>0.15136015756551552</v>
      </c>
      <c r="I100" s="50">
        <f>I99*$Q$5/G99</f>
        <v>0.71328547199747128</v>
      </c>
      <c r="J100" s="50">
        <f>J99*$R$5/G99</f>
        <v>0.164765384217917</v>
      </c>
      <c r="K100" s="51"/>
      <c r="L100" s="51"/>
      <c r="M100" s="51"/>
      <c r="N100" s="51"/>
      <c r="O100"/>
      <c r="P100"/>
      <c r="Q100"/>
      <c r="R100"/>
      <c r="S100" s="18" t="str">
        <f t="shared" si="61"/>
        <v>oatmeal</v>
      </c>
      <c r="T100" s="18" t="str">
        <f>Ingredients!A89</f>
        <v>oatmeal</v>
      </c>
    </row>
    <row r="101" spans="3:20" s="9" customFormat="1" ht="15" customHeight="1">
      <c r="C101" s="149" t="s">
        <v>217</v>
      </c>
      <c r="D101" s="151">
        <v>4</v>
      </c>
      <c r="E101" s="153" t="s">
        <v>142</v>
      </c>
      <c r="F101" s="3"/>
      <c r="G101" s="10"/>
      <c r="H101" s="10"/>
      <c r="I101" s="10"/>
      <c r="N101"/>
      <c r="S101" s="18" t="str">
        <f t="shared" si="61"/>
        <v>olive oil</v>
      </c>
      <c r="T101" s="18" t="str">
        <f>Ingredients!A90</f>
        <v>olive oil</v>
      </c>
    </row>
    <row r="102" spans="3:20" ht="15" customHeight="1">
      <c r="C102" s="150"/>
      <c r="D102" s="152"/>
      <c r="E102" s="154"/>
      <c r="S102" s="18" t="str">
        <f t="shared" si="61"/>
        <v>onion</v>
      </c>
      <c r="T102" s="18" t="str">
        <f>Ingredients!A91</f>
        <v>onion</v>
      </c>
    </row>
    <row r="103" spans="3:20">
      <c r="C103" s="155" t="s">
        <v>144</v>
      </c>
      <c r="D103" s="157">
        <v>8</v>
      </c>
      <c r="E103" s="157" t="s">
        <v>143</v>
      </c>
      <c r="S103" s="18" t="str">
        <f t="shared" si="61"/>
        <v>orange</v>
      </c>
      <c r="T103" s="18" t="str">
        <f>Ingredients!A92</f>
        <v>orange</v>
      </c>
    </row>
    <row r="104" spans="3:20">
      <c r="C104" s="156"/>
      <c r="D104" s="158"/>
      <c r="E104" s="158"/>
      <c r="S104" s="18" t="str">
        <f t="shared" si="61"/>
        <v>parsley</v>
      </c>
      <c r="T104" s="18" t="str">
        <f>Ingredients!A93</f>
        <v>parsley</v>
      </c>
    </row>
    <row r="105" spans="3:20">
      <c r="S105" s="18" t="str">
        <f t="shared" si="61"/>
        <v>peach</v>
      </c>
      <c r="T105" s="18" t="str">
        <f>Ingredients!A94</f>
        <v>peach</v>
      </c>
    </row>
    <row r="106" spans="3:20" s="9" customFormat="1">
      <c r="C106"/>
      <c r="D106" s="59"/>
      <c r="E106"/>
      <c r="F106"/>
      <c r="G106" s="11"/>
      <c r="H106" s="11"/>
      <c r="I106" s="11"/>
      <c r="J106" s="12"/>
      <c r="K106" s="12"/>
      <c r="L106" s="12"/>
      <c r="M106" s="12"/>
      <c r="N106"/>
      <c r="O106"/>
      <c r="P106"/>
      <c r="Q106"/>
      <c r="R106"/>
      <c r="S106" s="18" t="str">
        <f t="shared" si="61"/>
        <v>peas</v>
      </c>
      <c r="T106" s="18" t="str">
        <f>Ingredients!A95</f>
        <v>peas</v>
      </c>
    </row>
    <row r="107" spans="3:20">
      <c r="S107" s="18" t="str">
        <f t="shared" si="61"/>
        <v>pine nuts</v>
      </c>
      <c r="T107" s="18" t="str">
        <f>Ingredients!A96</f>
        <v>pine nuts</v>
      </c>
    </row>
    <row r="108" spans="3:20">
      <c r="S108" s="18" t="str">
        <f t="shared" si="61"/>
        <v>pineapple</v>
      </c>
      <c r="T108" s="18" t="str">
        <f>Ingredients!A97</f>
        <v>pineapple</v>
      </c>
    </row>
    <row r="109" spans="3:20">
      <c r="S109" s="18" t="str">
        <f t="shared" si="61"/>
        <v>pumpkin seeds</v>
      </c>
      <c r="T109" s="18" t="str">
        <f>Ingredients!A98</f>
        <v>pumpkin seeds</v>
      </c>
    </row>
    <row r="110" spans="3:20">
      <c r="S110" s="18" t="str">
        <f t="shared" si="61"/>
        <v>PureFit Bar</v>
      </c>
      <c r="T110" s="18" t="str">
        <f>Ingredients!A99</f>
        <v>PureFit Bar</v>
      </c>
    </row>
    <row r="111" spans="3:20">
      <c r="S111" s="18" t="str">
        <f t="shared" si="61"/>
        <v>Quinoa</v>
      </c>
      <c r="T111" s="18" t="str">
        <f>Ingredients!A100</f>
        <v>Quinoa</v>
      </c>
    </row>
    <row r="112" spans="3:20">
      <c r="S112" s="18" t="str">
        <f t="shared" si="61"/>
        <v>Quinoa Tabbouli</v>
      </c>
      <c r="T112" s="18" t="str">
        <f>Ingredients!A101</f>
        <v>Quinoa Tabbouli</v>
      </c>
    </row>
    <row r="113" spans="19:20">
      <c r="S113" s="18" t="str">
        <f t="shared" si="61"/>
        <v>raisins</v>
      </c>
      <c r="T113" s="18" t="str">
        <f>Ingredients!A102</f>
        <v>raisins</v>
      </c>
    </row>
    <row r="114" spans="19:20">
      <c r="S114" s="18" t="str">
        <f t="shared" si="61"/>
        <v>Rapunzel Bouillon, no salt added</v>
      </c>
      <c r="T114" s="18" t="str">
        <f>Ingredients!A103</f>
        <v>Rapunzel Bouillon, no salt added</v>
      </c>
    </row>
    <row r="115" spans="19:20">
      <c r="S115" s="18" t="str">
        <f t="shared" si="61"/>
        <v>Real Quick White Bean Chili</v>
      </c>
      <c r="T115" s="18" t="str">
        <f>Ingredients!A104</f>
        <v>Real Quick White Bean Chili</v>
      </c>
    </row>
    <row r="116" spans="19:20">
      <c r="S116" s="18" t="str">
        <f t="shared" si="61"/>
        <v>red bell pepper</v>
      </c>
      <c r="T116" s="18" t="str">
        <f>Ingredients!A105</f>
        <v>red bell pepper</v>
      </c>
    </row>
    <row r="117" spans="19:20">
      <c r="S117" s="18" t="str">
        <f t="shared" si="61"/>
        <v>red lentils</v>
      </c>
      <c r="T117" s="18" t="str">
        <f>Ingredients!A106</f>
        <v>red lentils</v>
      </c>
    </row>
    <row r="118" spans="19:20">
      <c r="S118" s="18" t="str">
        <f t="shared" si="61"/>
        <v>red potato</v>
      </c>
      <c r="T118" s="18" t="str">
        <f>Ingredients!A107</f>
        <v>red potato</v>
      </c>
    </row>
    <row r="119" spans="19:20">
      <c r="S119" s="18" t="str">
        <f t="shared" si="61"/>
        <v>rice syrup</v>
      </c>
      <c r="T119" s="18" t="str">
        <f>Ingredients!A108</f>
        <v>rice syrup</v>
      </c>
    </row>
    <row r="120" spans="19:20">
      <c r="S120" s="18" t="str">
        <f t="shared" si="61"/>
        <v>romaine</v>
      </c>
      <c r="T120" s="18" t="str">
        <f>Ingredients!A109</f>
        <v>romaine</v>
      </c>
    </row>
    <row r="121" spans="19:20">
      <c r="S121" s="18" t="str">
        <f t="shared" si="61"/>
        <v>Salad</v>
      </c>
      <c r="T121" s="18" t="str">
        <f>Ingredients!A110</f>
        <v>Salad</v>
      </c>
    </row>
    <row r="122" spans="19:20">
      <c r="S122" s="18" t="str">
        <f t="shared" si="61"/>
        <v>salt</v>
      </c>
      <c r="T122" s="18" t="str">
        <f>Ingredients!A111</f>
        <v>salt</v>
      </c>
    </row>
    <row r="123" spans="19:20">
      <c r="S123" s="18" t="str">
        <f t="shared" si="61"/>
        <v>sesame oil</v>
      </c>
      <c r="T123" s="18" t="str">
        <f>Ingredients!A112</f>
        <v>sesame oil</v>
      </c>
    </row>
    <row r="124" spans="19:20">
      <c r="S124" s="18" t="str">
        <f t="shared" si="61"/>
        <v>Smart dogs</v>
      </c>
      <c r="T124" s="18" t="str">
        <f>Ingredients!A113</f>
        <v>Smart dogs</v>
      </c>
    </row>
    <row r="125" spans="19:20">
      <c r="S125" s="18" t="str">
        <f t="shared" si="61"/>
        <v>soy yogurt</v>
      </c>
      <c r="T125" s="18" t="str">
        <f>Ingredients!A114</f>
        <v>soy yogurt</v>
      </c>
    </row>
    <row r="126" spans="19:20">
      <c r="S126" s="18" t="str">
        <f t="shared" si="61"/>
        <v>Soyboy ravioli</v>
      </c>
      <c r="T126" s="18" t="str">
        <f>Ingredients!A115</f>
        <v>Soyboy ravioli</v>
      </c>
    </row>
    <row r="127" spans="19:20">
      <c r="S127" s="18" t="str">
        <f t="shared" si="61"/>
        <v>Soymilk</v>
      </c>
      <c r="T127" s="18" t="str">
        <f>Ingredients!A116</f>
        <v>Soymilk</v>
      </c>
    </row>
    <row r="128" spans="19:20">
      <c r="S128" s="18" t="str">
        <f t="shared" si="61"/>
        <v>soynut butter</v>
      </c>
      <c r="T128" s="18" t="str">
        <f>Ingredients!A117</f>
        <v>soynut butter</v>
      </c>
    </row>
    <row r="129" spans="19:20">
      <c r="S129" s="18" t="str">
        <f t="shared" si="61"/>
        <v>Spaghetti Squash with TVP Tomato Sauce</v>
      </c>
      <c r="T129" s="18" t="str">
        <f>Ingredients!A118</f>
        <v>Spaghetti Squash with TVP Tomato Sauce</v>
      </c>
    </row>
    <row r="130" spans="19:20">
      <c r="S130" s="18" t="str">
        <f t="shared" si="61"/>
        <v>Spicy Indian Chickpeas</v>
      </c>
      <c r="T130" s="18" t="str">
        <f>Ingredients!A119</f>
        <v>Spicy Indian Chickpeas</v>
      </c>
    </row>
    <row r="131" spans="19:20">
      <c r="S131" s="18" t="str">
        <f t="shared" si="61"/>
        <v>spinach</v>
      </c>
      <c r="T131" s="18" t="str">
        <f>Ingredients!A120</f>
        <v>spinach</v>
      </c>
    </row>
    <row r="132" spans="19:20">
      <c r="S132" s="18" t="str">
        <f t="shared" si="61"/>
        <v>Split peas</v>
      </c>
      <c r="T132" s="18" t="str">
        <f>Ingredients!A121</f>
        <v>Split peas</v>
      </c>
    </row>
    <row r="133" spans="19:20">
      <c r="S133" s="18" t="str">
        <f t="shared" si="61"/>
        <v>sprouted bagel</v>
      </c>
      <c r="T133" s="18" t="str">
        <f>Ingredients!A122</f>
        <v>sprouted bagel</v>
      </c>
    </row>
    <row r="134" spans="19:20">
      <c r="S134" s="18" t="str">
        <f t="shared" si="61"/>
        <v>steel cut oats</v>
      </c>
      <c r="T134" s="18" t="str">
        <f>Ingredients!A123</f>
        <v>steel cut oats</v>
      </c>
    </row>
    <row r="135" spans="19:20">
      <c r="S135" s="18" t="str">
        <f t="shared" si="61"/>
        <v>strawberries</v>
      </c>
      <c r="T135" s="18" t="str">
        <f>Ingredients!A124</f>
        <v>strawberries</v>
      </c>
    </row>
    <row r="136" spans="19:20">
      <c r="S136" s="18" t="str">
        <f t="shared" si="61"/>
        <v>sunflower seeds</v>
      </c>
      <c r="T136" s="18" t="str">
        <f>Ingredients!A125</f>
        <v>sunflower seeds</v>
      </c>
    </row>
    <row r="137" spans="19:20">
      <c r="S137" s="18" t="str">
        <f t="shared" si="61"/>
        <v>Sweet Greens Smoothie</v>
      </c>
      <c r="T137" s="18" t="str">
        <f>Ingredients!A126</f>
        <v>Sweet Greens Smoothie</v>
      </c>
    </row>
    <row r="138" spans="19:20">
      <c r="S138" s="18" t="str">
        <f t="shared" si="61"/>
        <v>Sweet Lettuce Smoothie</v>
      </c>
      <c r="T138" s="18" t="str">
        <f>Ingredients!A127</f>
        <v>Sweet Lettuce Smoothie</v>
      </c>
    </row>
    <row r="139" spans="19:20">
      <c r="S139" s="18" t="str">
        <f t="shared" si="61"/>
        <v>Sweet Potato</v>
      </c>
      <c r="T139" s="18" t="str">
        <f>Ingredients!A128</f>
        <v>Sweet Potato</v>
      </c>
    </row>
    <row r="140" spans="19:20">
      <c r="S140" s="18" t="str">
        <f t="shared" si="61"/>
        <v>tahini</v>
      </c>
      <c r="T140" s="18" t="str">
        <f>Ingredients!A129</f>
        <v>tahini</v>
      </c>
    </row>
    <row r="141" spans="19:20">
      <c r="S141" s="18" t="str">
        <f t="shared" si="61"/>
        <v>tamari almonds</v>
      </c>
      <c r="T141" s="18" t="str">
        <f>Ingredients!A130</f>
        <v>tamari almonds</v>
      </c>
    </row>
    <row r="142" spans="19:20">
      <c r="S142" s="18" t="str">
        <f t="shared" si="61"/>
        <v>tempeh</v>
      </c>
      <c r="T142" s="18" t="str">
        <f>Ingredients!A131</f>
        <v>tempeh</v>
      </c>
    </row>
    <row r="143" spans="19:20">
      <c r="S143" s="18" t="str">
        <f t="shared" si="61"/>
        <v>The Incredible Hulk Smoothie</v>
      </c>
      <c r="T143" s="18" t="str">
        <f>Ingredients!A132</f>
        <v>The Incredible Hulk Smoothie</v>
      </c>
    </row>
    <row r="144" spans="19:20">
      <c r="S144" s="18" t="str">
        <f t="shared" si="61"/>
        <v>TJ's beef-less strips</v>
      </c>
      <c r="T144" s="18" t="str">
        <f>Ingredients!A133</f>
        <v>TJ's beef-less strips</v>
      </c>
    </row>
    <row r="145" spans="19:20">
      <c r="S145" s="18" t="str">
        <f t="shared" si="61"/>
        <v>TJ's chicken-less strips</v>
      </c>
      <c r="T145" s="18" t="str">
        <f>Ingredients!A134</f>
        <v>TJ's chicken-less strips</v>
      </c>
    </row>
    <row r="146" spans="19:20">
      <c r="S146" s="18" t="str">
        <f t="shared" si="61"/>
        <v>tofu shirataki fettucine</v>
      </c>
      <c r="T146" s="18" t="str">
        <f>Ingredients!A135</f>
        <v>tofu shirataki fettucine</v>
      </c>
    </row>
    <row r="147" spans="19:20">
      <c r="S147" s="18" t="str">
        <f t="shared" si="61"/>
        <v>tomato paste</v>
      </c>
      <c r="T147" s="18" t="str">
        <f>Ingredients!A136</f>
        <v>tomato paste</v>
      </c>
    </row>
    <row r="148" spans="19:20">
      <c r="S148" s="18" t="str">
        <f t="shared" si="61"/>
        <v>tomato salsa</v>
      </c>
      <c r="T148" s="18" t="str">
        <f>Ingredients!A137</f>
        <v>tomato salsa</v>
      </c>
    </row>
    <row r="149" spans="19:20">
      <c r="S149" s="18" t="str">
        <f t="shared" si="61"/>
        <v>Trader Joe's  Organic Marinara No Salt Added Low Fat</v>
      </c>
      <c r="T149" s="18" t="str">
        <f>Ingredients!A138</f>
        <v>Trader Joe's  Organic Marinara No Salt Added Low Fat</v>
      </c>
    </row>
    <row r="150" spans="19:20">
      <c r="S150" s="18" t="str">
        <f t="shared" si="61"/>
        <v>Trader Joe's tortilla</v>
      </c>
      <c r="T150" s="18" t="str">
        <f>Ingredients!A139</f>
        <v>Trader Joe's tortilla</v>
      </c>
    </row>
    <row r="151" spans="19:20">
      <c r="S151" s="18" t="str">
        <f t="shared" si="61"/>
        <v>TVP</v>
      </c>
      <c r="T151" s="18" t="str">
        <f>Ingredients!A140</f>
        <v>TVP</v>
      </c>
    </row>
    <row r="152" spans="19:20">
      <c r="S152" s="18" t="str">
        <f t="shared" si="61"/>
        <v>unsweetened soymilk</v>
      </c>
      <c r="T152" s="18" t="str">
        <f>Ingredients!A141</f>
        <v>unsweetened soymilk</v>
      </c>
    </row>
    <row r="153" spans="19:20">
      <c r="S153" s="18" t="str">
        <f t="shared" si="61"/>
        <v>Vega Protein</v>
      </c>
      <c r="T153" s="18" t="str">
        <f>Ingredients!A142</f>
        <v>Vega Protein</v>
      </c>
    </row>
    <row r="154" spans="19:20">
      <c r="S154" s="18" t="str">
        <f t="shared" si="61"/>
        <v>Westsoy seitan</v>
      </c>
      <c r="T154" s="18" t="str">
        <f>Ingredients!A143</f>
        <v>Westsoy seitan</v>
      </c>
    </row>
    <row r="155" spans="19:20">
      <c r="S155" s="18" t="str">
        <f t="shared" si="61"/>
        <v>Whole Food Vegan Gainer</v>
      </c>
      <c r="T155" s="18" t="str">
        <f>Ingredients!A144</f>
        <v>Whole Food Vegan Gainer</v>
      </c>
    </row>
    <row r="156" spans="19:20">
      <c r="S156" s="18" t="str">
        <f t="shared" si="61"/>
        <v>whole oat flour</v>
      </c>
      <c r="T156" s="18" t="str">
        <f>Ingredients!A145</f>
        <v>whole oat flour</v>
      </c>
    </row>
    <row r="157" spans="19:20">
      <c r="S157" s="18" t="str">
        <f t="shared" si="61"/>
        <v>whole oat flour</v>
      </c>
      <c r="T157" s="18" t="str">
        <f>Ingredients!A146</f>
        <v>whole oat flour</v>
      </c>
    </row>
    <row r="158" spans="19:20">
      <c r="S158" s="18" t="str">
        <f t="shared" si="61"/>
        <v>Whole Wheat Pasta</v>
      </c>
      <c r="T158" s="18" t="str">
        <f>Ingredients!A147</f>
        <v>Whole Wheat Pasta</v>
      </c>
    </row>
    <row r="159" spans="19:20">
      <c r="S159" s="18" t="str">
        <f t="shared" si="61"/>
        <v>whole wheat pita, 4"</v>
      </c>
      <c r="T159" s="18" t="str">
        <f>Ingredients!A148</f>
        <v>whole wheat pita, 4"</v>
      </c>
    </row>
    <row r="160" spans="19:20">
      <c r="S160" s="18" t="str">
        <f t="shared" si="61"/>
        <v>yellow corn grits</v>
      </c>
      <c r="T160" s="18" t="str">
        <f>Ingredients!A149</f>
        <v>yellow corn grits</v>
      </c>
    </row>
    <row r="161" spans="19:20">
      <c r="S161" s="18" t="str">
        <f t="shared" ref="S161:S224" si="63">IF(T161=0,"",T161)</f>
        <v>zucchini</v>
      </c>
      <c r="T161" s="18" t="str">
        <f>Ingredients!A150</f>
        <v>zucchini</v>
      </c>
    </row>
    <row r="162" spans="19:20">
      <c r="S162" s="18" t="str">
        <f t="shared" si="63"/>
        <v>Oat Bran</v>
      </c>
      <c r="T162" s="18" t="str">
        <f>Ingredients!A151</f>
        <v>Oat Bran</v>
      </c>
    </row>
    <row r="163" spans="19:20">
      <c r="S163" s="18" t="str">
        <f t="shared" si="63"/>
        <v>Uncooked quinoa</v>
      </c>
      <c r="T163" s="18" t="str">
        <f>Ingredients!A152</f>
        <v>Uncooked quinoa</v>
      </c>
    </row>
    <row r="164" spans="19:20">
      <c r="S164" s="18" t="str">
        <f t="shared" si="63"/>
        <v>PureFit Bar</v>
      </c>
      <c r="T164" s="18" t="str">
        <f>Ingredients!A153</f>
        <v>PureFit Bar</v>
      </c>
    </row>
    <row r="165" spans="19:20">
      <c r="S165" s="18" t="str">
        <f t="shared" si="63"/>
        <v>Soymilk</v>
      </c>
      <c r="T165" s="18" t="str">
        <f>Ingredients!A154</f>
        <v>Soymilk</v>
      </c>
    </row>
    <row r="166" spans="19:20">
      <c r="S166" s="18" t="str">
        <f t="shared" si="63"/>
        <v>Split peas</v>
      </c>
      <c r="T166" s="18" t="str">
        <f>Ingredients!A155</f>
        <v>Split peas</v>
      </c>
    </row>
    <row r="167" spans="19:20">
      <c r="S167" s="18" t="str">
        <f t="shared" si="63"/>
        <v>Teff</v>
      </c>
      <c r="T167" s="18" t="str">
        <f>Ingredients!A156</f>
        <v>Teff</v>
      </c>
    </row>
    <row r="168" spans="19:20">
      <c r="S168" s="18" t="str">
        <f t="shared" si="63"/>
        <v>Lentils</v>
      </c>
      <c r="T168" s="18" t="str">
        <f>Ingredients!A157</f>
        <v>Lentils</v>
      </c>
    </row>
    <row r="169" spans="19:20">
      <c r="S169" s="18" t="str">
        <f t="shared" si="63"/>
        <v>Brown rice</v>
      </c>
      <c r="T169" s="18" t="str">
        <f>Ingredients!A158</f>
        <v>Brown rice</v>
      </c>
    </row>
    <row r="170" spans="19:20">
      <c r="S170" s="18" t="str">
        <f t="shared" si="63"/>
        <v>Whole Wheat Pasta</v>
      </c>
      <c r="T170" s="18" t="str">
        <f>Ingredients!A159</f>
        <v>Whole Wheat Pasta</v>
      </c>
    </row>
    <row r="171" spans="19:20">
      <c r="S171" s="18" t="str">
        <f t="shared" si="63"/>
        <v>Black beans</v>
      </c>
      <c r="T171" s="18" t="str">
        <f>Ingredients!A160</f>
        <v>Black beans</v>
      </c>
    </row>
    <row r="172" spans="19:20">
      <c r="S172" s="18" t="str">
        <f t="shared" si="63"/>
        <v>Protein</v>
      </c>
      <c r="T172" s="18" t="str">
        <f>Ingredients!A161</f>
        <v>Protein</v>
      </c>
    </row>
    <row r="173" spans="19:20">
      <c r="S173" s="18" t="str">
        <f t="shared" si="63"/>
        <v>Extra firm tofu</v>
      </c>
      <c r="T173" s="18" t="str">
        <f>Ingredients!A162</f>
        <v>Extra firm tofu</v>
      </c>
    </row>
    <row r="174" spans="19:20">
      <c r="S174" s="18" t="str">
        <f t="shared" si="63"/>
        <v>Edamame</v>
      </c>
      <c r="T174" s="18" t="str">
        <f>Ingredients!A163</f>
        <v>Edamame</v>
      </c>
    </row>
    <row r="175" spans="19:20">
      <c r="S175" s="18" t="str">
        <f t="shared" si="63"/>
        <v>Light tofu</v>
      </c>
      <c r="T175" s="18" t="str">
        <f>Ingredients!A164</f>
        <v>Light tofu</v>
      </c>
    </row>
    <row r="176" spans="19:20">
      <c r="S176" s="18" t="str">
        <f t="shared" si="63"/>
        <v>Trader Joe's tortilla</v>
      </c>
      <c r="T176" s="18" t="str">
        <f>Ingredients!A165</f>
        <v>Trader Joe's tortilla</v>
      </c>
    </row>
    <row r="177" spans="19:20">
      <c r="S177" s="18" t="str">
        <f t="shared" si="63"/>
        <v>Smart dogs</v>
      </c>
      <c r="T177" s="18" t="str">
        <f>Ingredients!A166</f>
        <v>Smart dogs</v>
      </c>
    </row>
    <row r="178" spans="19:20">
      <c r="S178" s="18" t="str">
        <f t="shared" si="63"/>
        <v>Westsoy seitan</v>
      </c>
      <c r="T178" s="18" t="str">
        <f>Ingredients!A167</f>
        <v>Westsoy seitan</v>
      </c>
    </row>
    <row r="179" spans="19:20">
      <c r="S179" s="18" t="str">
        <f t="shared" si="63"/>
        <v>Yves' "Meatless Lemon Herb Chicken skewers"</v>
      </c>
      <c r="T179" s="18" t="str">
        <f>Ingredients!A168</f>
        <v>Yves' "Meatless Lemon Herb Chicken skewers"</v>
      </c>
    </row>
    <row r="180" spans="19:20">
      <c r="S180" s="18" t="str">
        <f t="shared" si="63"/>
        <v>TVP</v>
      </c>
      <c r="T180" s="18" t="str">
        <f>Ingredients!A169</f>
        <v>TVP</v>
      </c>
    </row>
    <row r="181" spans="19:20">
      <c r="S181" s="18" t="str">
        <f t="shared" si="63"/>
        <v>Salad</v>
      </c>
      <c r="T181" s="18" t="str">
        <f>Ingredients!A170</f>
        <v>Salad</v>
      </c>
    </row>
    <row r="182" spans="19:20">
      <c r="S182" s="18" t="str">
        <f t="shared" si="63"/>
        <v>Almonds</v>
      </c>
      <c r="T182" s="18" t="str">
        <f>Ingredients!A171</f>
        <v>Almonds</v>
      </c>
    </row>
    <row r="183" spans="19:20">
      <c r="S183" s="18" t="str">
        <f t="shared" si="63"/>
        <v>Blueberries</v>
      </c>
      <c r="T183" s="18" t="str">
        <f>Ingredients!A172</f>
        <v>Blueberries</v>
      </c>
    </row>
    <row r="184" spans="19:20">
      <c r="S184" s="18" t="str">
        <f t="shared" si="63"/>
        <v>Grapefruit</v>
      </c>
      <c r="T184" s="18" t="str">
        <f>Ingredients!A173</f>
        <v>Grapefruit</v>
      </c>
    </row>
    <row r="185" spans="19:20">
      <c r="S185" s="18" t="str">
        <f t="shared" si="63"/>
        <v>Gardein Beef</v>
      </c>
      <c r="T185" s="18" t="str">
        <f>Ingredients!A174</f>
        <v>Gardein Beef</v>
      </c>
    </row>
    <row r="186" spans="19:20">
      <c r="S186" s="18" t="str">
        <f t="shared" si="63"/>
        <v>Gardein Chicken</v>
      </c>
      <c r="T186" s="18" t="str">
        <f>Ingredients!A175</f>
        <v>Gardein Chicken</v>
      </c>
    </row>
    <row r="187" spans="19:20">
      <c r="S187" s="18" t="str">
        <f t="shared" si="63"/>
        <v>Bean Shake</v>
      </c>
      <c r="T187" s="18" t="str">
        <f>Ingredients!A176</f>
        <v>Bean Shake</v>
      </c>
    </row>
    <row r="188" spans="19:20">
      <c r="S188" s="18" t="str">
        <f t="shared" si="63"/>
        <v>Sweet Potato</v>
      </c>
      <c r="T188" s="18" t="str">
        <f>Ingredients!A177</f>
        <v>Sweet Potato</v>
      </c>
    </row>
    <row r="189" spans="19:20">
      <c r="S189" s="18" t="str">
        <f t="shared" si="63"/>
        <v>Apple</v>
      </c>
      <c r="T189" s="18" t="str">
        <f>Ingredients!A178</f>
        <v>Apple</v>
      </c>
    </row>
    <row r="190" spans="19:20">
      <c r="S190" s="18" t="str">
        <f t="shared" si="63"/>
        <v>Ezekiel Bread</v>
      </c>
      <c r="T190" s="18" t="str">
        <f>Ingredients!A179</f>
        <v>Ezekiel Bread</v>
      </c>
    </row>
    <row r="191" spans="19:20">
      <c r="S191" s="18" t="str">
        <f t="shared" si="63"/>
        <v>Luna Bar</v>
      </c>
      <c r="T191" s="18" t="str">
        <f>Ingredients!A180</f>
        <v>Luna Bar</v>
      </c>
    </row>
    <row r="192" spans="19:20">
      <c r="S192" s="18" t="str">
        <f t="shared" si="63"/>
        <v>Vegetable</v>
      </c>
      <c r="T192" s="18" t="str">
        <f>Ingredients!A181</f>
        <v>Vegetable</v>
      </c>
    </row>
    <row r="193" spans="19:20">
      <c r="S193" s="18" t="str">
        <f t="shared" si="63"/>
        <v>banana</v>
      </c>
      <c r="T193" s="18" t="str">
        <f>Ingredients!A182</f>
        <v>banana</v>
      </c>
    </row>
    <row r="194" spans="19:20">
      <c r="S194" s="18" t="str">
        <f t="shared" si="63"/>
        <v>soyboy ravioli</v>
      </c>
      <c r="T194" s="18" t="str">
        <f>Ingredients!A183</f>
        <v>soyboy ravioli</v>
      </c>
    </row>
    <row r="195" spans="19:20">
      <c r="S195" s="18" t="str">
        <f t="shared" si="63"/>
        <v>defatted peanut butter</v>
      </c>
      <c r="T195" s="18" t="str">
        <f>Ingredients!A184</f>
        <v>defatted peanut butter</v>
      </c>
    </row>
    <row r="196" spans="19:20">
      <c r="S196" s="18" t="str">
        <f t="shared" si="63"/>
        <v>strawberries</v>
      </c>
      <c r="T196" s="18" t="str">
        <f>Ingredients!A185</f>
        <v>strawberries</v>
      </c>
    </row>
    <row r="197" spans="19:20">
      <c r="S197" s="18" t="str">
        <f t="shared" si="63"/>
        <v>grapes</v>
      </c>
      <c r="T197" s="18" t="str">
        <f>Ingredients!A186</f>
        <v>grapes</v>
      </c>
    </row>
    <row r="198" spans="19:20">
      <c r="S198" s="18" t="str">
        <f t="shared" si="63"/>
        <v>mung bean flour</v>
      </c>
      <c r="T198" s="18" t="str">
        <f>Ingredients!A187</f>
        <v>mung bean flour</v>
      </c>
    </row>
    <row r="199" spans="19:20">
      <c r="S199" s="18" t="str">
        <f t="shared" si="63"/>
        <v>pumpkin seeds</v>
      </c>
      <c r="T199" s="18" t="str">
        <f>Ingredients!A188</f>
        <v>pumpkin seeds</v>
      </c>
    </row>
    <row r="200" spans="19:20">
      <c r="S200" s="18" t="str">
        <f t="shared" si="63"/>
        <v>mung bean shake</v>
      </c>
      <c r="T200" s="18" t="str">
        <f>Ingredients!A189</f>
        <v>mung bean shake</v>
      </c>
    </row>
    <row r="201" spans="19:20">
      <c r="S201" s="18" t="str">
        <f t="shared" si="63"/>
        <v>canellini beans</v>
      </c>
      <c r="T201" s="18" t="str">
        <f>Ingredients!A190</f>
        <v>canellini beans</v>
      </c>
    </row>
    <row r="202" spans="19:20">
      <c r="S202" s="18" t="str">
        <f t="shared" si="63"/>
        <v>chicken-less strips</v>
      </c>
      <c r="T202" s="18" t="str">
        <f>Ingredients!A191</f>
        <v>chicken-less strips</v>
      </c>
    </row>
    <row r="203" spans="19:20">
      <c r="S203" s="18" t="str">
        <f t="shared" si="63"/>
        <v>beef-less strips</v>
      </c>
      <c r="T203" s="18" t="str">
        <f>Ingredients!A192</f>
        <v>beef-less strips</v>
      </c>
    </row>
    <row r="204" spans="19:20">
      <c r="S204" s="18" t="str">
        <f t="shared" si="63"/>
        <v>chickpeas</v>
      </c>
      <c r="T204" s="18" t="str">
        <f>Ingredients!A193</f>
        <v>chickpeas</v>
      </c>
    </row>
    <row r="205" spans="19:20">
      <c r="S205" s="18" t="str">
        <f t="shared" si="63"/>
        <v>olive oil</v>
      </c>
      <c r="T205" s="18" t="str">
        <f>Ingredients!A194</f>
        <v>olive oil</v>
      </c>
    </row>
    <row r="206" spans="19:20">
      <c r="S206" s="18" t="str">
        <f t="shared" si="63"/>
        <v>ezekiel cereal</v>
      </c>
      <c r="T206" s="18" t="str">
        <f>Ingredients!A195</f>
        <v>ezekiel cereal</v>
      </c>
    </row>
    <row r="207" spans="19:20">
      <c r="S207" s="18" t="str">
        <f t="shared" si="63"/>
        <v>soynut butter</v>
      </c>
      <c r="T207" s="18" t="str">
        <f>Ingredients!A196</f>
        <v>soynut butter</v>
      </c>
    </row>
    <row r="208" spans="19:20">
      <c r="S208" s="18" t="str">
        <f t="shared" si="63"/>
        <v>red potato</v>
      </c>
      <c r="T208" s="18" t="str">
        <f>Ingredients!A197</f>
        <v>red potato</v>
      </c>
    </row>
    <row r="209" spans="19:20">
      <c r="S209" s="18" t="str">
        <f t="shared" si="63"/>
        <v>unsweetened soymilk</v>
      </c>
      <c r="T209" s="18" t="str">
        <f>Ingredients!A198</f>
        <v>unsweetened soymilk</v>
      </c>
    </row>
    <row r="210" spans="19:20">
      <c r="S210" s="18" t="str">
        <f t="shared" si="63"/>
        <v>oatmeal</v>
      </c>
      <c r="T210" s="18" t="str">
        <f>Ingredients!A199</f>
        <v>oatmeal</v>
      </c>
    </row>
    <row r="211" spans="19:20">
      <c r="S211" s="18" t="str">
        <f t="shared" si="63"/>
        <v>rice syrup</v>
      </c>
      <c r="T211" s="18" t="str">
        <f>Ingredients!A200</f>
        <v>rice syrup</v>
      </c>
    </row>
    <row r="212" spans="19:20">
      <c r="S212" s="18" t="str">
        <f t="shared" si="63"/>
        <v>almond butter</v>
      </c>
      <c r="T212" s="18" t="str">
        <f>Ingredients!A201</f>
        <v>almond butter</v>
      </c>
    </row>
    <row r="213" spans="19:20">
      <c r="S213" s="18" t="str">
        <f t="shared" si="63"/>
        <v>bell peppers</v>
      </c>
      <c r="T213" s="18" t="str">
        <f>Ingredients!A202</f>
        <v>bell peppers</v>
      </c>
    </row>
    <row r="214" spans="19:20">
      <c r="S214" s="18" t="str">
        <f t="shared" si="63"/>
        <v>avocado</v>
      </c>
      <c r="T214" s="18" t="str">
        <f>Ingredients!A203</f>
        <v>avocado</v>
      </c>
    </row>
    <row r="215" spans="19:20">
      <c r="S215" s="18" t="e">
        <f t="shared" si="63"/>
        <v>#REF!</v>
      </c>
      <c r="T215" s="18" t="e">
        <f>Ingredients!#REF!</f>
        <v>#REF!</v>
      </c>
    </row>
    <row r="216" spans="19:20">
      <c r="S216" s="18" t="str">
        <f t="shared" si="63"/>
        <v>flaxseed oil</v>
      </c>
      <c r="T216" s="18" t="str">
        <f>Ingredients!A204</f>
        <v>flaxseed oil</v>
      </c>
    </row>
    <row r="217" spans="19:20">
      <c r="S217" s="18" t="str">
        <f t="shared" si="63"/>
        <v>raisins</v>
      </c>
      <c r="T217" s="18" t="str">
        <f>Ingredients!A205</f>
        <v>raisins</v>
      </c>
    </row>
    <row r="218" spans="19:20">
      <c r="S218" s="18" t="str">
        <f t="shared" si="63"/>
        <v>natural peanut butter</v>
      </c>
      <c r="T218" s="18" t="str">
        <f>Ingredients!A206</f>
        <v>natural peanut butter</v>
      </c>
    </row>
    <row r="219" spans="19:20">
      <c r="S219" s="18" t="str">
        <f t="shared" si="63"/>
        <v>broccoli</v>
      </c>
      <c r="T219" s="18" t="str">
        <f>Ingredients!A207</f>
        <v>broccoli</v>
      </c>
    </row>
    <row r="220" spans="19:20">
      <c r="S220" s="18" t="str">
        <f t="shared" si="63"/>
        <v>Hemp Bagel</v>
      </c>
      <c r="T220" s="18" t="str">
        <f>Ingredients!A208</f>
        <v>Hemp Bagel</v>
      </c>
    </row>
    <row r="221" spans="19:20">
      <c r="S221" s="18" t="str">
        <f t="shared" si="63"/>
        <v>soy yogurt</v>
      </c>
      <c r="T221" s="18" t="str">
        <f>Ingredients!A209</f>
        <v>soy yogurt</v>
      </c>
    </row>
    <row r="222" spans="19:20">
      <c r="S222" s="18" t="str">
        <f t="shared" si="63"/>
        <v>einkorn pasta</v>
      </c>
      <c r="T222" s="18" t="str">
        <f>Ingredients!A210</f>
        <v>einkorn pasta</v>
      </c>
    </row>
    <row r="223" spans="19:20">
      <c r="S223" s="18" t="str">
        <f t="shared" si="63"/>
        <v>sprouted bagel</v>
      </c>
      <c r="T223" s="18" t="str">
        <f>Ingredients!A211</f>
        <v>sprouted bagel</v>
      </c>
    </row>
    <row r="224" spans="19:20">
      <c r="S224" s="18" t="str">
        <f t="shared" si="63"/>
        <v>pineapple</v>
      </c>
      <c r="T224" s="18" t="str">
        <f>Ingredients!A212</f>
        <v>pineapple</v>
      </c>
    </row>
    <row r="225" spans="19:20">
      <c r="S225" s="18" t="str">
        <f t="shared" ref="S225:S288" si="64">IF(T225=0,"",T225)</f>
        <v>grits</v>
      </c>
      <c r="T225" s="18" t="str">
        <f>Ingredients!A213</f>
        <v>grits</v>
      </c>
    </row>
    <row r="226" spans="19:20">
      <c r="S226" s="18" t="str">
        <f t="shared" si="64"/>
        <v>almond butter</v>
      </c>
      <c r="T226" s="18" t="str">
        <f>Ingredients!A214</f>
        <v>almond butter</v>
      </c>
    </row>
    <row r="227" spans="19:20">
      <c r="S227" s="18" t="str">
        <f t="shared" si="64"/>
        <v>hummus</v>
      </c>
      <c r="T227" s="18" t="str">
        <f>Ingredients!A215</f>
        <v>hummus</v>
      </c>
    </row>
    <row r="228" spans="19:20">
      <c r="S228" s="18" t="str">
        <f t="shared" si="64"/>
        <v>pinenuts</v>
      </c>
      <c r="T228" s="18" t="str">
        <f>Ingredients!A216</f>
        <v>pinenuts</v>
      </c>
    </row>
    <row r="229" spans="19:20">
      <c r="S229" s="18" t="str">
        <f t="shared" si="64"/>
        <v>green beans</v>
      </c>
      <c r="T229" s="18" t="str">
        <f>Ingredients!A217</f>
        <v>green beans</v>
      </c>
    </row>
    <row r="230" spans="19:20">
      <c r="S230" s="18" t="str">
        <f t="shared" si="64"/>
        <v>Gardein tenders</v>
      </c>
      <c r="T230" s="18" t="str">
        <f>Ingredients!A218</f>
        <v>Gardein tenders</v>
      </c>
    </row>
    <row r="231" spans="19:20">
      <c r="S231" s="18" t="str">
        <f t="shared" si="64"/>
        <v>tempeh</v>
      </c>
      <c r="T231" s="18" t="str">
        <f>Ingredients!A219</f>
        <v>tempeh</v>
      </c>
    </row>
    <row r="232" spans="19:20">
      <c r="S232" s="18" t="str">
        <f t="shared" si="64"/>
        <v>pine nuts</v>
      </c>
      <c r="T232" s="18" t="str">
        <f>Ingredients!A220</f>
        <v>pine nuts</v>
      </c>
    </row>
    <row r="233" spans="19:20">
      <c r="S233" s="18" t="str">
        <f t="shared" si="64"/>
        <v>steel cut oats</v>
      </c>
      <c r="T233" s="18" t="str">
        <f>Ingredients!A221</f>
        <v>steel cut oats</v>
      </c>
    </row>
    <row r="234" spans="19:20">
      <c r="S234" s="18" t="str">
        <f t="shared" si="64"/>
        <v>butternut squash</v>
      </c>
      <c r="T234" s="18" t="str">
        <f>Ingredients!A222</f>
        <v>butternut squash</v>
      </c>
    </row>
    <row r="235" spans="19:20">
      <c r="S235" s="18" t="str">
        <f t="shared" si="64"/>
        <v>salt</v>
      </c>
      <c r="T235" s="18" t="str">
        <f>Ingredients!A223</f>
        <v>salt</v>
      </c>
    </row>
    <row r="236" spans="19:20">
      <c r="S236" s="18" t="str">
        <f t="shared" si="64"/>
        <v>Creamy Butternut Squash Soup</v>
      </c>
      <c r="T236" s="18" t="str">
        <f>Ingredients!A224</f>
        <v>Creamy Butternut Squash Soup</v>
      </c>
    </row>
    <row r="237" spans="19:20">
      <c r="S237" s="18" t="str">
        <f t="shared" si="64"/>
        <v>onion</v>
      </c>
      <c r="T237" s="18" t="str">
        <f>Ingredients!A225</f>
        <v>onion</v>
      </c>
    </row>
    <row r="238" spans="19:20">
      <c r="S238" s="18" t="str">
        <f t="shared" si="64"/>
        <v>garlic</v>
      </c>
      <c r="T238" s="18" t="str">
        <f>Ingredients!A226</f>
        <v>garlic</v>
      </c>
    </row>
    <row r="239" spans="19:20">
      <c r="S239" s="18" t="str">
        <f t="shared" si="64"/>
        <v>Rapunzel Bouillon, no salt added</v>
      </c>
      <c r="T239" s="18" t="str">
        <f>Ingredients!A227</f>
        <v>Rapunzel Bouillon, no salt added</v>
      </c>
    </row>
    <row r="240" spans="19:20">
      <c r="S240" s="18" t="str">
        <f t="shared" si="64"/>
        <v>canned diced tomatoes, no salt</v>
      </c>
      <c r="T240" s="18" t="str">
        <f>Ingredients!A228</f>
        <v>canned diced tomatoes, no salt</v>
      </c>
    </row>
    <row r="241" spans="19:20">
      <c r="S241" s="18" t="str">
        <f t="shared" si="64"/>
        <v>canned red kidney beans, rinsed</v>
      </c>
      <c r="T241" s="18" t="str">
        <f>Ingredients!A229</f>
        <v>canned red kidney beans, rinsed</v>
      </c>
    </row>
    <row r="242" spans="19:20">
      <c r="S242" s="18" t="str">
        <f t="shared" si="64"/>
        <v>green beans</v>
      </c>
      <c r="T242" s="18" t="str">
        <f>Ingredients!A230</f>
        <v>green beans</v>
      </c>
    </row>
    <row r="243" spans="19:20">
      <c r="S243" s="18" t="str">
        <f t="shared" si="64"/>
        <v>Minestrone</v>
      </c>
      <c r="T243" s="18" t="str">
        <f>Ingredients!A231</f>
        <v>Minestrone</v>
      </c>
    </row>
    <row r="244" spans="19:20">
      <c r="S244" s="18" t="str">
        <f t="shared" si="64"/>
        <v>tamari almonds</v>
      </c>
      <c r="T244" s="18" t="str">
        <f>Ingredients!A232</f>
        <v>tamari almonds</v>
      </c>
    </row>
    <row r="245" spans="19:20">
      <c r="S245" s="18" t="str">
        <f t="shared" si="64"/>
        <v>Annie's Lite Honey Mustard dressing</v>
      </c>
      <c r="T245" s="18" t="str">
        <f>Ingredients!A233</f>
        <v>Annie's Lite Honey Mustard dressing</v>
      </c>
    </row>
    <row r="246" spans="19:20">
      <c r="S246" s="18" t="str">
        <f t="shared" si="64"/>
        <v>Kalamata olives</v>
      </c>
      <c r="T246" s="18" t="str">
        <f>Ingredients!A234</f>
        <v>Kalamata olives</v>
      </c>
    </row>
    <row r="247" spans="19:20">
      <c r="S247" s="18" t="str">
        <f t="shared" si="64"/>
        <v>sesame oil</v>
      </c>
      <c r="T247" s="18" t="str">
        <f>Ingredients!A235</f>
        <v>sesame oil</v>
      </c>
    </row>
    <row r="248" spans="19:20">
      <c r="S248" s="18" t="str">
        <f t="shared" si="64"/>
        <v>fresca sandwich</v>
      </c>
      <c r="T248" s="18" t="str">
        <f>Ingredients!A236</f>
        <v>fresca sandwich</v>
      </c>
    </row>
    <row r="249" spans="19:20">
      <c r="S249" s="18" t="str">
        <f t="shared" si="64"/>
        <v>Nile Ethiopian Restaurant</v>
      </c>
      <c r="T249" s="18" t="str">
        <f>Ingredients!A237</f>
        <v>Nile Ethiopian Restaurant</v>
      </c>
    </row>
    <row r="250" spans="19:20">
      <c r="S250" s="18" t="str">
        <f t="shared" si="64"/>
        <v>fresca</v>
      </c>
      <c r="T250" s="18" t="str">
        <f>Ingredients!A238</f>
        <v>fresca</v>
      </c>
    </row>
    <row r="251" spans="19:20">
      <c r="S251" s="18" t="str">
        <f t="shared" si="64"/>
        <v>ipanema</v>
      </c>
      <c r="T251" s="18" t="str">
        <f>Ingredients!A239</f>
        <v>ipanema</v>
      </c>
    </row>
    <row r="252" spans="19:20">
      <c r="S252" s="18" t="str">
        <f t="shared" si="64"/>
        <v>sprout</v>
      </c>
      <c r="T252" s="18" t="str">
        <f>Ingredients!A240</f>
        <v>sprout</v>
      </c>
    </row>
    <row r="253" spans="19:20">
      <c r="S253" s="18" t="str">
        <f t="shared" si="64"/>
        <v>white flour</v>
      </c>
      <c r="T253" s="18" t="str">
        <f>Ingredients!A241</f>
        <v>white flour</v>
      </c>
    </row>
    <row r="254" spans="19:20">
      <c r="S254" s="18" t="str">
        <f t="shared" si="64"/>
        <v>spelt flour</v>
      </c>
      <c r="T254" s="18" t="str">
        <f>Ingredients!A242</f>
        <v>spelt flour</v>
      </c>
    </row>
    <row r="255" spans="19:20">
      <c r="S255" s="18" t="str">
        <f t="shared" si="64"/>
        <v>chickpea flour</v>
      </c>
      <c r="T255" s="18" t="str">
        <f>Ingredients!A243</f>
        <v>chickpea flour</v>
      </c>
    </row>
    <row r="256" spans="19:20">
      <c r="S256" s="18" t="str">
        <f t="shared" si="64"/>
        <v>agave nectar</v>
      </c>
      <c r="T256" s="18" t="str">
        <f>Ingredients!A244</f>
        <v>agave nectar</v>
      </c>
    </row>
    <row r="257" spans="19:20">
      <c r="S257" s="18" t="str">
        <f t="shared" si="64"/>
        <v>vegetable oil</v>
      </c>
      <c r="T257" s="18" t="str">
        <f>Ingredients!A245</f>
        <v>vegetable oil</v>
      </c>
    </row>
    <row r="258" spans="19:20">
      <c r="S258" s="18" t="str">
        <f t="shared" si="64"/>
        <v>Derek Bread</v>
      </c>
      <c r="T258" s="18" t="str">
        <f>Ingredients!A246</f>
        <v>Derek Bread</v>
      </c>
    </row>
    <row r="259" spans="19:20">
      <c r="S259" s="18" t="str">
        <f t="shared" si="64"/>
        <v>derek cake</v>
      </c>
      <c r="T259" s="18" t="str">
        <f>Ingredients!A247</f>
        <v>derek cake</v>
      </c>
    </row>
    <row r="260" spans="19:20">
      <c r="S260" s="18" t="str">
        <f t="shared" si="64"/>
        <v>fava beans</v>
      </c>
      <c r="T260" s="18" t="str">
        <f>Ingredients!A248</f>
        <v>fava beans</v>
      </c>
    </row>
    <row r="261" spans="19:20">
      <c r="S261" s="18" t="str">
        <f t="shared" si="64"/>
        <v>blackeyed peas</v>
      </c>
      <c r="T261" s="18" t="str">
        <f>Ingredients!A249</f>
        <v>blackeyed peas</v>
      </c>
    </row>
    <row r="262" spans="19:20">
      <c r="S262" s="18" t="str">
        <f t="shared" si="64"/>
        <v>potato</v>
      </c>
      <c r="T262" s="18" t="str">
        <f>Ingredients!A250</f>
        <v>potato</v>
      </c>
    </row>
    <row r="263" spans="19:20">
      <c r="S263" s="18" t="str">
        <f t="shared" si="64"/>
        <v>corn tortilla</v>
      </c>
      <c r="T263" s="18" t="str">
        <f>Ingredients!A251</f>
        <v>corn tortilla</v>
      </c>
    </row>
    <row r="264" spans="19:20">
      <c r="S264" s="18" t="str">
        <f t="shared" si="64"/>
        <v>red lentils</v>
      </c>
      <c r="T264" s="18" t="str">
        <f>Ingredients!A252</f>
        <v>red lentils</v>
      </c>
    </row>
    <row r="265" spans="19:20">
      <c r="S265" s="18" t="str">
        <f t="shared" si="64"/>
        <v>whole wheat flour</v>
      </c>
      <c r="T265" s="18" t="str">
        <f>Ingredients!A253</f>
        <v>whole wheat flour</v>
      </c>
    </row>
    <row r="266" spans="19:20">
      <c r="S266" s="18" t="str">
        <f t="shared" si="64"/>
        <v>peas</v>
      </c>
      <c r="T266" s="18" t="str">
        <f>Ingredients!A254</f>
        <v>peas</v>
      </c>
    </row>
    <row r="267" spans="19:20">
      <c r="S267" s="18" t="str">
        <f t="shared" si="64"/>
        <v>canned cherries</v>
      </c>
      <c r="T267" s="18" t="str">
        <f>Ingredients!A255</f>
        <v>canned cherries</v>
      </c>
    </row>
    <row r="268" spans="19:20">
      <c r="S268" s="18" t="str">
        <f t="shared" si="64"/>
        <v>carrot</v>
      </c>
      <c r="T268" s="18" t="str">
        <f>Ingredients!A256</f>
        <v>carrot</v>
      </c>
    </row>
    <row r="269" spans="19:20">
      <c r="S269" s="18" t="str">
        <f t="shared" si="64"/>
        <v>fitness bread</v>
      </c>
      <c r="T269" s="18" t="str">
        <f>Ingredients!A257</f>
        <v>fitness bread</v>
      </c>
    </row>
    <row r="270" spans="19:20">
      <c r="S270" s="18" t="str">
        <f t="shared" si="64"/>
        <v>angelfood smoothie</v>
      </c>
      <c r="T270" s="18" t="str">
        <f>Ingredients!A258</f>
        <v>angelfood smoothie</v>
      </c>
    </row>
    <row r="271" spans="19:20">
      <c r="S271" s="18" t="str">
        <f t="shared" si="64"/>
        <v>chocolate pie</v>
      </c>
      <c r="T271" s="18" t="str">
        <f>Ingredients!A259</f>
        <v>chocolate pie</v>
      </c>
    </row>
    <row r="272" spans="19:20">
      <c r="S272" s="18" t="str">
        <f t="shared" si="64"/>
        <v>tofu shirataki fettucine</v>
      </c>
      <c r="T272" s="18" t="str">
        <f>Ingredients!A260</f>
        <v>tofu shirataki fettucine</v>
      </c>
    </row>
    <row r="273" spans="19:20">
      <c r="S273" s="18" t="str">
        <f t="shared" si="64"/>
        <v>spinach</v>
      </c>
      <c r="T273" s="18" t="str">
        <f>Ingredients!A261</f>
        <v>spinach</v>
      </c>
    </row>
    <row r="274" spans="19:20">
      <c r="S274" s="18" t="str">
        <f t="shared" si="64"/>
        <v>grits</v>
      </c>
      <c r="T274" s="18" t="str">
        <f>Ingredients!A262</f>
        <v>grits</v>
      </c>
    </row>
    <row r="275" spans="19:20">
      <c r="S275" s="18" t="str">
        <f t="shared" si="64"/>
        <v>almond milk</v>
      </c>
      <c r="T275" s="18" t="str">
        <f>Ingredients!A263</f>
        <v>almond milk</v>
      </c>
    </row>
    <row r="276" spans="19:20">
      <c r="S276" s="18" t="str">
        <f t="shared" si="64"/>
        <v>corn</v>
      </c>
      <c r="T276" s="18" t="str">
        <f>Ingredients!A264</f>
        <v>corn</v>
      </c>
    </row>
    <row r="277" spans="19:20">
      <c r="S277" s="18" t="str">
        <f t="shared" si="64"/>
        <v>brown rice tortilla</v>
      </c>
      <c r="T277" s="18" t="str">
        <f>Ingredients!A265</f>
        <v>brown rice tortilla</v>
      </c>
    </row>
    <row r="278" spans="19:20">
      <c r="S278" s="18" t="str">
        <f t="shared" si="64"/>
        <v>cauliflower</v>
      </c>
      <c r="T278" s="18" t="str">
        <f>Ingredients!A266</f>
        <v>cauliflower</v>
      </c>
    </row>
    <row r="279" spans="19:20">
      <c r="S279" s="18" t="str">
        <f t="shared" si="64"/>
        <v>watermelon</v>
      </c>
      <c r="T279" s="18" t="str">
        <f>Ingredients!A267</f>
        <v>watermelon</v>
      </c>
    </row>
    <row r="280" spans="19:20">
      <c r="S280" s="18" t="str">
        <f t="shared" si="64"/>
        <v>plum</v>
      </c>
      <c r="T280" s="18" t="str">
        <f>Ingredients!A268</f>
        <v>plum</v>
      </c>
    </row>
    <row r="281" spans="19:20">
      <c r="S281" s="18" t="str">
        <f t="shared" si="64"/>
        <v>Rip's big bowl</v>
      </c>
      <c r="T281" s="18" t="str">
        <f>Ingredients!A269</f>
        <v>Rip's big bowl</v>
      </c>
    </row>
    <row r="282" spans="19:20">
      <c r="S282" s="18" t="str">
        <f t="shared" si="64"/>
        <v>whole food shake</v>
      </c>
      <c r="T282" s="18" t="str">
        <f>Ingredients!A270</f>
        <v>whole food shake</v>
      </c>
    </row>
    <row r="283" spans="19:20">
      <c r="S283" s="18" t="str">
        <f t="shared" si="64"/>
        <v>harrison st</v>
      </c>
      <c r="T283" s="18" t="str">
        <f>Ingredients!A271</f>
        <v>harrison st</v>
      </c>
    </row>
    <row r="284" spans="19:20">
      <c r="S284" s="18" t="str">
        <f t="shared" si="64"/>
        <v>soba noodles</v>
      </c>
      <c r="T284" s="18" t="str">
        <f>Ingredients!A272</f>
        <v>soba noodles</v>
      </c>
    </row>
    <row r="285" spans="19:20">
      <c r="S285" s="18" t="str">
        <f t="shared" si="64"/>
        <v>paratha</v>
      </c>
      <c r="T285" s="18" t="str">
        <f>Ingredients!A273</f>
        <v>paratha</v>
      </c>
    </row>
    <row r="286" spans="19:20">
      <c r="S286" s="18" t="str">
        <f t="shared" si="64"/>
        <v>whole wheat couscous</v>
      </c>
      <c r="T286" s="18" t="str">
        <f>Ingredients!A274</f>
        <v>whole wheat couscous</v>
      </c>
    </row>
    <row r="287" spans="19:20">
      <c r="S287" s="18" t="str">
        <f t="shared" si="64"/>
        <v>cookie</v>
      </c>
      <c r="T287" s="18" t="str">
        <f>Ingredients!A275</f>
        <v>cookie</v>
      </c>
    </row>
    <row r="288" spans="19:20">
      <c r="S288" s="18" t="str">
        <f t="shared" si="64"/>
        <v>sushi</v>
      </c>
      <c r="T288" s="18" t="str">
        <f>Ingredients!A276</f>
        <v>sushi</v>
      </c>
    </row>
    <row r="289" spans="19:20">
      <c r="S289" s="18" t="str">
        <f t="shared" ref="S289:S352" si="65">IF(T289=0,"",T289)</f>
        <v>gardein burger</v>
      </c>
      <c r="T289" s="18" t="str">
        <f>Ingredients!A277</f>
        <v>gardein burger</v>
      </c>
    </row>
    <row r="290" spans="19:20">
      <c r="S290" s="18" t="str">
        <f t="shared" si="65"/>
        <v>millet bun</v>
      </c>
      <c r="T290" s="18" t="str">
        <f>Ingredients!A278</f>
        <v>millet bun</v>
      </c>
    </row>
    <row r="291" spans="19:20">
      <c r="S291" s="18" t="str">
        <f t="shared" si="65"/>
        <v>parkside</v>
      </c>
      <c r="T291" s="18" t="str">
        <f>Ingredients!A279</f>
        <v>parkside</v>
      </c>
    </row>
    <row r="292" spans="19:20">
      <c r="S292" s="18" t="str">
        <f t="shared" si="65"/>
        <v>dark chocolate</v>
      </c>
      <c r="T292" s="18" t="str">
        <f>Ingredients!A280</f>
        <v>dark chocolate</v>
      </c>
    </row>
    <row r="293" spans="19:20">
      <c r="S293" s="18" t="str">
        <f t="shared" si="65"/>
        <v>fat free pumpkin pie</v>
      </c>
      <c r="T293" s="18" t="str">
        <f>Ingredients!A281</f>
        <v>fat free pumpkin pie</v>
      </c>
    </row>
    <row r="294" spans="19:20">
      <c r="S294" s="18" t="str">
        <f t="shared" si="65"/>
        <v>nate's meatless meatballs</v>
      </c>
      <c r="T294" s="18" t="str">
        <f>Ingredients!A282</f>
        <v>nate's meatless meatballs</v>
      </c>
    </row>
    <row r="295" spans="19:20">
      <c r="S295" s="18" t="str">
        <f t="shared" si="65"/>
        <v>nonalcoholic beer</v>
      </c>
      <c r="T295" s="18" t="str">
        <f>Ingredients!A283</f>
        <v>nonalcoholic beer</v>
      </c>
    </row>
    <row r="296" spans="19:20">
      <c r="S296" s="18" t="str">
        <f t="shared" si="65"/>
        <v>biscuit</v>
      </c>
      <c r="T296" s="18" t="str">
        <f>Ingredients!A284</f>
        <v>biscuit</v>
      </c>
    </row>
    <row r="297" spans="19:20">
      <c r="S297" s="18" t="str">
        <f t="shared" si="65"/>
        <v>twin oaks sausage</v>
      </c>
      <c r="T297" s="18" t="str">
        <f>Ingredients!A285</f>
        <v>twin oaks sausage</v>
      </c>
    </row>
    <row r="298" spans="19:20">
      <c r="S298" s="18" t="str">
        <f t="shared" si="65"/>
        <v>field roast frank</v>
      </c>
      <c r="T298" s="18" t="str">
        <f>Ingredients!A286</f>
        <v>field roast frank</v>
      </c>
    </row>
    <row r="299" spans="19:20">
      <c r="S299" s="18" t="str">
        <f t="shared" si="65"/>
        <v>pumpkin muffin</v>
      </c>
      <c r="T299" s="18" t="str">
        <f>Ingredients!A287</f>
        <v>pumpkin muffin</v>
      </c>
    </row>
    <row r="300" spans="19:20">
      <c r="S300" s="18" t="str">
        <f t="shared" si="65"/>
        <v>asparagus</v>
      </c>
      <c r="T300" s="18" t="str">
        <f>Ingredients!A288</f>
        <v>asparagus</v>
      </c>
    </row>
    <row r="301" spans="19:20">
      <c r="S301" s="18" t="str">
        <f t="shared" si="65"/>
        <v>whole wheat pizza crust</v>
      </c>
      <c r="T301" s="18" t="str">
        <f>Ingredients!A289</f>
        <v>whole wheat pizza crust</v>
      </c>
    </row>
    <row r="302" spans="19:20">
      <c r="S302" s="18" t="str">
        <f t="shared" si="65"/>
        <v>chocolate mousse</v>
      </c>
      <c r="T302" s="18" t="str">
        <f>Ingredients!A290</f>
        <v>chocolate mousse</v>
      </c>
    </row>
    <row r="303" spans="19:20">
      <c r="S303" s="18" t="str">
        <f t="shared" si="65"/>
        <v>green beans</v>
      </c>
      <c r="T303" s="18" t="str">
        <f>Ingredients!A291</f>
        <v>green beans</v>
      </c>
    </row>
    <row r="304" spans="19:20">
      <c r="S304" s="18" t="str">
        <f t="shared" si="65"/>
        <v>zucchini</v>
      </c>
      <c r="T304" s="18" t="str">
        <f>Ingredients!A292</f>
        <v>zucchini</v>
      </c>
    </row>
    <row r="305" spans="19:20">
      <c r="S305" s="18" t="str">
        <f t="shared" si="65"/>
        <v>white rice</v>
      </c>
      <c r="T305" s="18" t="str">
        <f>Ingredients!A293</f>
        <v>white rice</v>
      </c>
    </row>
    <row r="306" spans="19:20">
      <c r="S306" s="18" t="str">
        <f t="shared" si="65"/>
        <v>kale</v>
      </c>
      <c r="T306" s="18" t="str">
        <f>Ingredients!A294</f>
        <v>kale</v>
      </c>
    </row>
    <row r="307" spans="19:20">
      <c r="S307" s="18" t="str">
        <f t="shared" si="65"/>
        <v>pinto beans</v>
      </c>
      <c r="T307" s="18" t="str">
        <f>Ingredients!A295</f>
        <v>pinto beans</v>
      </c>
    </row>
    <row r="308" spans="19:20">
      <c r="S308" s="18" t="str">
        <f t="shared" si="65"/>
        <v>golean cereal</v>
      </c>
      <c r="T308" s="18" t="str">
        <f>Ingredients!A296</f>
        <v>golean cereal</v>
      </c>
    </row>
    <row r="309" spans="19:20">
      <c r="S309" s="18" t="str">
        <f t="shared" si="65"/>
        <v>fat free brownie</v>
      </c>
      <c r="T309" s="18" t="str">
        <f>Ingredients!A297</f>
        <v>fat free brownie</v>
      </c>
    </row>
    <row r="310" spans="19:20">
      <c r="S310" s="18" t="str">
        <f t="shared" si="65"/>
        <v>brown rice pasta</v>
      </c>
      <c r="T310" s="18" t="str">
        <f>Ingredients!A298</f>
        <v>brown rice pasta</v>
      </c>
    </row>
    <row r="311" spans="19:20">
      <c r="S311" s="18" t="str">
        <f t="shared" si="65"/>
        <v>mac and cheese with broccoli and hotdogs</v>
      </c>
      <c r="T311" s="18" t="str">
        <f>Ingredients!A299</f>
        <v>mac and cheese with broccoli and hotdogs</v>
      </c>
    </row>
    <row r="312" spans="19:20">
      <c r="S312" s="18" t="str">
        <f t="shared" si="65"/>
        <v>kiwi</v>
      </c>
      <c r="T312" s="18" t="str">
        <f>Ingredients!A300</f>
        <v>kiwi</v>
      </c>
    </row>
    <row r="313" spans="19:20">
      <c r="S313" s="18" t="str">
        <f t="shared" si="65"/>
        <v>whole foods</v>
      </c>
      <c r="T313" s="18" t="str">
        <f>Ingredients!A301</f>
        <v>whole foods</v>
      </c>
    </row>
    <row r="314" spans="19:20">
      <c r="S314" s="18" t="str">
        <f t="shared" si="65"/>
        <v>tortilla shell</v>
      </c>
      <c r="T314" s="18" t="str">
        <f>Ingredients!A302</f>
        <v>tortilla shell</v>
      </c>
    </row>
    <row r="315" spans="19:20">
      <c r="S315" s="18" t="str">
        <f t="shared" si="65"/>
        <v>ground beef</v>
      </c>
      <c r="T315" s="18" t="str">
        <f>Ingredients!A303</f>
        <v>ground beef</v>
      </c>
    </row>
    <row r="316" spans="19:20">
      <c r="S316" s="18" t="str">
        <f t="shared" si="65"/>
        <v>refried beans</v>
      </c>
      <c r="T316" s="18" t="str">
        <f>Ingredients!A304</f>
        <v>refried beans</v>
      </c>
    </row>
    <row r="317" spans="19:20">
      <c r="S317" s="18" t="str">
        <f t="shared" si="65"/>
        <v>Double decker taco</v>
      </c>
      <c r="T317" s="18" t="str">
        <f>Ingredients!A305</f>
        <v>Double decker taco</v>
      </c>
    </row>
    <row r="318" spans="19:20">
      <c r="S318" s="18" t="str">
        <f t="shared" si="65"/>
        <v>wrap-itz tortilla</v>
      </c>
      <c r="T318" s="18" t="str">
        <f>Ingredients!A306</f>
        <v>wrap-itz tortilla</v>
      </c>
    </row>
    <row r="319" spans="19:20">
      <c r="S319" s="18" t="str">
        <f t="shared" si="65"/>
        <v>ezekiel pita</v>
      </c>
      <c r="T319" s="18" t="str">
        <f>Ingredients!A307</f>
        <v>ezekiel pita</v>
      </c>
    </row>
    <row r="320" spans="19:20">
      <c r="S320" s="18" t="str">
        <f t="shared" si="65"/>
        <v>mushrooms</v>
      </c>
      <c r="T320" s="18" t="str">
        <f>Ingredients!A308</f>
        <v>mushrooms</v>
      </c>
    </row>
    <row r="321" spans="19:20">
      <c r="S321" s="18" t="str">
        <f t="shared" si="65"/>
        <v>date</v>
      </c>
      <c r="T321" s="18" t="str">
        <f>Ingredients!A309</f>
        <v>date</v>
      </c>
    </row>
    <row r="322" spans="19:20">
      <c r="S322" s="18" t="str">
        <f t="shared" si="65"/>
        <v>buckwheat flour</v>
      </c>
      <c r="T322" s="18" t="str">
        <f>Ingredients!A310</f>
        <v>buckwheat flour</v>
      </c>
    </row>
    <row r="323" spans="19:20">
      <c r="S323" s="18" t="str">
        <f t="shared" si="65"/>
        <v>buckwheat pancakes</v>
      </c>
      <c r="T323" s="18" t="str">
        <f>Ingredients!A311</f>
        <v>buckwheat pancakes</v>
      </c>
    </row>
    <row r="324" spans="19:20">
      <c r="S324" s="18" t="str">
        <f t="shared" si="65"/>
        <v>spaghetti squash</v>
      </c>
      <c r="T324" s="18" t="str">
        <f>Ingredients!A312</f>
        <v>spaghetti squash</v>
      </c>
    </row>
    <row r="325" spans="19:20">
      <c r="S325" s="18" t="str">
        <f t="shared" si="65"/>
        <v>smart and delicious low carb tortilla</v>
      </c>
      <c r="T325" s="18" t="str">
        <f>Ingredients!A313</f>
        <v>smart and delicious low carb tortilla</v>
      </c>
    </row>
    <row r="326" spans="19:20">
      <c r="S326" s="18" t="str">
        <f t="shared" si="65"/>
        <v>focaccia bread</v>
      </c>
      <c r="T326" s="18" t="str">
        <f>Ingredients!A314</f>
        <v>focaccia bread</v>
      </c>
    </row>
    <row r="327" spans="19:20">
      <c r="S327" s="18" t="str">
        <f t="shared" si="65"/>
        <v>vegan chocolate cake</v>
      </c>
      <c r="T327" s="18" t="str">
        <f>Ingredients!A315</f>
        <v>vegan chocolate cake</v>
      </c>
    </row>
    <row r="328" spans="19:20">
      <c r="S328" s="18" t="str">
        <f t="shared" si="65"/>
        <v>wine</v>
      </c>
      <c r="T328" s="18" t="str">
        <f>Ingredients!A316</f>
        <v>wine</v>
      </c>
    </row>
    <row r="329" spans="19:20">
      <c r="S329" s="18" t="str">
        <f t="shared" si="65"/>
        <v>plant fusion protein</v>
      </c>
      <c r="T329" s="18" t="str">
        <f>Ingredients!A317</f>
        <v>plant fusion protein</v>
      </c>
    </row>
    <row r="330" spans="19:20">
      <c r="S330" s="18" t="str">
        <f t="shared" si="65"/>
        <v>sunwarrior protein</v>
      </c>
      <c r="T330" s="18" t="str">
        <f>Ingredients!A318</f>
        <v>sunwarrior protein</v>
      </c>
    </row>
    <row r="331" spans="19:20">
      <c r="S331" s="18" t="str">
        <f t="shared" si="65"/>
        <v>warrior blend protein</v>
      </c>
      <c r="T331" s="18" t="str">
        <f>Ingredients!A319</f>
        <v>warrior blend protein</v>
      </c>
    </row>
    <row r="332" spans="19:20">
      <c r="S332" s="18" t="str">
        <f t="shared" si="65"/>
        <v>tempt ice cream</v>
      </c>
      <c r="T332" s="18" t="str">
        <f>Ingredients!A320</f>
        <v>tempt ice cream</v>
      </c>
    </row>
    <row r="333" spans="19:20">
      <c r="S333" s="18" t="str">
        <f t="shared" si="65"/>
        <v>sophie's fish fillet</v>
      </c>
      <c r="T333" s="18" t="str">
        <f>Ingredients!A321</f>
        <v>sophie's fish fillet</v>
      </c>
    </row>
    <row r="334" spans="19:20">
      <c r="S334" s="18" t="str">
        <f t="shared" si="65"/>
        <v>mimi's whole wheat pizza crust</v>
      </c>
      <c r="T334" s="18" t="str">
        <f>Ingredients!A322</f>
        <v>mimi's whole wheat pizza crust</v>
      </c>
    </row>
    <row r="335" spans="19:20">
      <c r="S335" s="18" t="str">
        <f t="shared" si="65"/>
        <v>vegan gourmet cheese</v>
      </c>
      <c r="T335" s="18" t="str">
        <f>Ingredients!A323</f>
        <v>vegan gourmet cheese</v>
      </c>
    </row>
    <row r="336" spans="19:20">
      <c r="S336" s="18" t="str">
        <f t="shared" si="65"/>
        <v>fig bar</v>
      </c>
      <c r="T336" s="18" t="str">
        <f>Ingredients!A324</f>
        <v>fig bar</v>
      </c>
    </row>
    <row r="337" spans="19:20">
      <c r="S337" s="18" t="str">
        <f t="shared" si="65"/>
        <v>clif builder bar</v>
      </c>
      <c r="T337" s="18" t="str">
        <f>Ingredients!A325</f>
        <v>clif builder bar</v>
      </c>
    </row>
    <row r="338" spans="19:20">
      <c r="S338" s="18" t="str">
        <f t="shared" si="65"/>
        <v>bok choy</v>
      </c>
      <c r="T338" s="18" t="str">
        <f>Ingredients!A326</f>
        <v>bok choy</v>
      </c>
    </row>
    <row r="339" spans="19:20">
      <c r="S339" s="18" t="str">
        <f t="shared" si="65"/>
        <v>whole wheat hotdog bun</v>
      </c>
      <c r="T339" s="18" t="str">
        <f>Ingredients!A327</f>
        <v>whole wheat hotdog bun</v>
      </c>
    </row>
    <row r="340" spans="19:20">
      <c r="S340" s="18" t="str">
        <f t="shared" si="65"/>
        <v>corn on the cob</v>
      </c>
      <c r="T340" s="18" t="str">
        <f>Ingredients!A328</f>
        <v>corn on the cob</v>
      </c>
    </row>
    <row r="341" spans="19:20">
      <c r="S341" s="18" t="str">
        <f t="shared" si="65"/>
        <v>yves hotdog</v>
      </c>
      <c r="T341" s="18" t="str">
        <f>Ingredients!A329</f>
        <v>yves hotdog</v>
      </c>
    </row>
    <row r="342" spans="19:20">
      <c r="S342" s="18" t="str">
        <f t="shared" si="65"/>
        <v>gardein crispy chicken filet</v>
      </c>
      <c r="T342" s="18" t="str">
        <f>Ingredients!A330</f>
        <v>gardein crispy chicken filet</v>
      </c>
    </row>
    <row r="343" spans="19:20">
      <c r="S343" s="18" t="str">
        <f t="shared" si="65"/>
        <v>brown rice tortilla</v>
      </c>
      <c r="T343" s="18" t="str">
        <f>Ingredients!A331</f>
        <v>brown rice tortilla</v>
      </c>
    </row>
    <row r="344" spans="19:20">
      <c r="S344" s="18" t="str">
        <f t="shared" si="65"/>
        <v>mission small corn tortilla</v>
      </c>
      <c r="T344" s="18" t="str">
        <f>Ingredients!A332</f>
        <v>mission small corn tortilla</v>
      </c>
    </row>
    <row r="345" spans="19:20">
      <c r="S345" s="18" t="str">
        <f t="shared" si="65"/>
        <v>bocca ground beef</v>
      </c>
      <c r="T345" s="18" t="str">
        <f>Ingredients!A333</f>
        <v>bocca ground beef</v>
      </c>
    </row>
    <row r="346" spans="19:20">
      <c r="S346" s="18" t="str">
        <f t="shared" si="65"/>
        <v>light soymilk</v>
      </c>
      <c r="T346" s="18" t="str">
        <f>Ingredients!A334</f>
        <v>light soymilk</v>
      </c>
    </row>
    <row r="347" spans="19:20">
      <c r="S347" s="18" t="str">
        <f t="shared" si="65"/>
        <v>injera</v>
      </c>
      <c r="T347" s="18" t="str">
        <f>Ingredients!A335</f>
        <v>injera</v>
      </c>
    </row>
    <row r="348" spans="19:20">
      <c r="S348" s="18" t="str">
        <f t="shared" si="65"/>
        <v>black bean pasta</v>
      </c>
      <c r="T348" s="18" t="str">
        <f>Ingredients!A336</f>
        <v>black bean pasta</v>
      </c>
    </row>
    <row r="349" spans="19:20">
      <c r="S349" s="18" t="str">
        <f t="shared" si="65"/>
        <v>ezekiel pasta</v>
      </c>
      <c r="T349" s="18" t="str">
        <f>Ingredients!A337</f>
        <v>ezekiel pasta</v>
      </c>
    </row>
    <row r="350" spans="19:20">
      <c r="S350" s="18" t="str">
        <f t="shared" si="65"/>
        <v>seitan</v>
      </c>
      <c r="T350" s="18" t="str">
        <f>Ingredients!A338</f>
        <v>seitan</v>
      </c>
    </row>
    <row r="351" spans="19:20">
      <c r="S351" s="18" t="str">
        <f t="shared" si="65"/>
        <v>sprouted pizza crust</v>
      </c>
      <c r="T351" s="18" t="str">
        <f>Ingredients!A339</f>
        <v>sprouted pizza crust</v>
      </c>
    </row>
    <row r="352" spans="19:20">
      <c r="S352" s="18" t="str">
        <f t="shared" si="65"/>
        <v>Mustard seeds</v>
      </c>
      <c r="T352" s="18" t="str">
        <f>Ingredients!A340</f>
        <v>Mustard seeds</v>
      </c>
    </row>
    <row r="353" spans="19:20">
      <c r="S353" s="18" t="str">
        <f t="shared" ref="S353:S416" si="66">IF(T353=0,"",T353)</f>
        <v>pb2</v>
      </c>
      <c r="T353" s="18" t="str">
        <f>Ingredients!A341</f>
        <v>pb2</v>
      </c>
    </row>
    <row r="354" spans="19:20">
      <c r="S354" s="18" t="str">
        <f t="shared" si="66"/>
        <v>whole wheat bun</v>
      </c>
      <c r="T354" s="18" t="str">
        <f>Ingredients!A342</f>
        <v>whole wheat bun</v>
      </c>
    </row>
    <row r="355" spans="19:20">
      <c r="S355" s="18" t="str">
        <f t="shared" si="66"/>
        <v>Red Lentil Dal (6)</v>
      </c>
      <c r="T355" s="18" t="str">
        <f>Ingredients!A343</f>
        <v>Red Lentil Dal (6)</v>
      </c>
    </row>
    <row r="356" spans="19:20">
      <c r="S356" s="18" t="str">
        <f t="shared" si="66"/>
        <v>acorn squash</v>
      </c>
      <c r="T356" s="18" t="str">
        <f>Ingredients!A344</f>
        <v>acorn squash</v>
      </c>
    </row>
    <row r="357" spans="19:20">
      <c r="S357" s="18" t="str">
        <f t="shared" si="66"/>
        <v>Stuffed Acorn Squash (4)</v>
      </c>
      <c r="T357" s="18" t="str">
        <f>Ingredients!A345</f>
        <v>Stuffed Acorn Squash (4)</v>
      </c>
    </row>
    <row r="358" spans="19:20">
      <c r="S358" s="18" t="str">
        <f t="shared" si="66"/>
        <v>FAKIN BACON</v>
      </c>
      <c r="T358" s="18" t="str">
        <f>Ingredients!A346</f>
        <v>FAKIN BACON</v>
      </c>
    </row>
    <row r="359" spans="19:20">
      <c r="S359" s="18" t="str">
        <f t="shared" si="66"/>
        <v>Scrambled Tofu and Bacon</v>
      </c>
      <c r="T359" s="18" t="str">
        <f>Ingredients!A347</f>
        <v>Scrambled Tofu and Bacon</v>
      </c>
    </row>
    <row r="360" spans="19:20">
      <c r="S360" s="18" t="str">
        <f t="shared" si="66"/>
        <v>Low Fat Brownies (9)</v>
      </c>
      <c r="T360" s="18" t="str">
        <f>Ingredients!A348</f>
        <v>Low Fat Brownies (9)</v>
      </c>
    </row>
    <row r="361" spans="19:20">
      <c r="S361" s="18" t="str">
        <f t="shared" si="66"/>
        <v>black bean pasta</v>
      </c>
      <c r="T361" s="18" t="str">
        <f>Ingredients!A349</f>
        <v>black bean pasta</v>
      </c>
    </row>
    <row r="362" spans="19:20">
      <c r="S362" s="18" t="str">
        <f t="shared" si="66"/>
        <v>Bean Pasta with Tomato Cream Sauce (2)</v>
      </c>
      <c r="T362" s="18" t="str">
        <f>Ingredients!A350</f>
        <v>Bean Pasta with Tomato Cream Sauce (2)</v>
      </c>
    </row>
    <row r="363" spans="19:20">
      <c r="S363" s="18" t="str">
        <f t="shared" si="66"/>
        <v>pumpkin</v>
      </c>
      <c r="T363" s="18" t="str">
        <f>Ingredients!A351</f>
        <v>pumpkin</v>
      </c>
    </row>
    <row r="364" spans="19:20">
      <c r="S364" s="18" t="str">
        <f t="shared" si="66"/>
        <v>Low Fat Pumpkin Pie (8)</v>
      </c>
      <c r="T364" s="18" t="str">
        <f>Ingredients!A352</f>
        <v>Low Fat Pumpkin Pie (8)</v>
      </c>
    </row>
    <row r="365" spans="19:20">
      <c r="S365" s="18" t="str">
        <f t="shared" si="66"/>
        <v>phood</v>
      </c>
      <c r="T365" s="18" t="str">
        <f>Ingredients!A353</f>
        <v>phood</v>
      </c>
    </row>
    <row r="366" spans="19:20">
      <c r="S366" s="18" t="str">
        <f t="shared" si="66"/>
        <v>ezekial bun</v>
      </c>
      <c r="T366" s="18" t="str">
        <f>Ingredients!A354</f>
        <v>ezekial bun</v>
      </c>
    </row>
    <row r="367" spans="19:20">
      <c r="S367" s="18" t="str">
        <f t="shared" si="66"/>
        <v>white mushrooms</v>
      </c>
      <c r="T367" s="18" t="str">
        <f>Ingredients!A355</f>
        <v>white mushrooms</v>
      </c>
    </row>
    <row r="368" spans="19:20">
      <c r="S368" s="18" t="str">
        <f t="shared" si="66"/>
        <v>olives</v>
      </c>
      <c r="T368" s="18" t="str">
        <f>Ingredients!A356</f>
        <v>olives</v>
      </c>
    </row>
    <row r="369" spans="19:20">
      <c r="S369" s="18" t="str">
        <f t="shared" si="66"/>
        <v>panko</v>
      </c>
      <c r="T369" s="18" t="str">
        <f>Ingredients!A357</f>
        <v>panko</v>
      </c>
    </row>
    <row r="370" spans="19:20">
      <c r="S370" s="18" t="str">
        <f t="shared" si="66"/>
        <v>wheat gluten</v>
      </c>
      <c r="T370" s="18" t="str">
        <f>Ingredients!A358</f>
        <v>wheat gluten</v>
      </c>
    </row>
    <row r="371" spans="19:20">
      <c r="S371" s="18" t="str">
        <f t="shared" si="66"/>
        <v>chocolate bar</v>
      </c>
      <c r="T371" s="18" t="str">
        <f>Ingredients!A359</f>
        <v>chocolate bar</v>
      </c>
    </row>
    <row r="372" spans="19:20">
      <c r="S372" s="18" t="str">
        <f t="shared" si="66"/>
        <v>Black Bean Burrito Filling (6)</v>
      </c>
      <c r="T372" s="18" t="str">
        <f>Ingredients!A360</f>
        <v>Black Bean Burrito Filling (6)</v>
      </c>
    </row>
    <row r="373" spans="19:20">
      <c r="S373" s="18" t="str">
        <f t="shared" si="66"/>
        <v>soft tofu</v>
      </c>
      <c r="T373" s="18" t="str">
        <f>Ingredients!A361</f>
        <v>soft tofu</v>
      </c>
    </row>
    <row r="374" spans="19:20">
      <c r="S374" s="18" t="str">
        <f t="shared" si="66"/>
        <v>Brown Rice Pasta with Basil Cream Sauce (2)</v>
      </c>
      <c r="T374" s="18" t="str">
        <f>Ingredients!A362</f>
        <v>Brown Rice Pasta with Basil Cream Sauce (2)</v>
      </c>
    </row>
    <row r="375" spans="19:20">
      <c r="S375" s="18" t="str">
        <f t="shared" si="66"/>
        <v>canned lentils</v>
      </c>
      <c r="T375" s="18" t="str">
        <f>Ingredients!A363</f>
        <v>canned lentils</v>
      </c>
    </row>
    <row r="376" spans="19:20">
      <c r="S376" s="18" t="str">
        <f t="shared" si="66"/>
        <v>whole wheat bread crumbs</v>
      </c>
      <c r="T376" s="18" t="str">
        <f>Ingredients!A364</f>
        <v>whole wheat bread crumbs</v>
      </c>
    </row>
    <row r="377" spans="19:20">
      <c r="S377" s="18" t="str">
        <f t="shared" si="66"/>
        <v>Olive Lentil Burgers (6)</v>
      </c>
      <c r="T377" s="18" t="str">
        <f>Ingredients!A365</f>
        <v>Olive Lentil Burgers (6)</v>
      </c>
    </row>
    <row r="378" spans="19:20">
      <c r="S378" s="18" t="str">
        <f t="shared" si="66"/>
        <v>dry lentils</v>
      </c>
      <c r="T378" s="18" t="str">
        <f>Ingredients!A366</f>
        <v>dry lentils</v>
      </c>
    </row>
    <row r="379" spans="19:20">
      <c r="S379" s="18" t="str">
        <f t="shared" si="66"/>
        <v>Lentil Bolognese Penne (2)</v>
      </c>
      <c r="T379" s="18" t="str">
        <f>Ingredients!A367</f>
        <v>Lentil Bolognese Penne (2)</v>
      </c>
    </row>
    <row r="380" spans="19:20">
      <c r="S380" s="18" t="str">
        <f t="shared" si="66"/>
        <v>Lentil Tacos (6)</v>
      </c>
      <c r="T380" s="18" t="str">
        <f>Ingredients!A368</f>
        <v>Lentil Tacos (6)</v>
      </c>
    </row>
    <row r="381" spans="19:20">
      <c r="S381" s="18" t="str">
        <f t="shared" si="66"/>
        <v>Buckwheat Waffles (4)</v>
      </c>
      <c r="T381" s="18" t="str">
        <f>Ingredients!A369</f>
        <v>Buckwheat Waffles (4)</v>
      </c>
    </row>
    <row r="382" spans="19:20">
      <c r="S382" s="18" t="str">
        <f t="shared" si="66"/>
        <v>Quinoa, White Bean, and Kale Stew (8)</v>
      </c>
      <c r="T382" s="18" t="str">
        <f>Ingredients!A370</f>
        <v>Quinoa, White Bean, and Kale Stew (8)</v>
      </c>
    </row>
    <row r="383" spans="19:20">
      <c r="S383" s="18" t="str">
        <f t="shared" si="66"/>
        <v>Peanut-Lime Dragon Dressing</v>
      </c>
      <c r="T383" s="18" t="str">
        <f>Ingredients!A371</f>
        <v>Peanut-Lime Dragon Dressing</v>
      </c>
    </row>
    <row r="384" spans="19:20">
      <c r="S384" s="18" t="str">
        <f t="shared" si="66"/>
        <v>Omelets (2)</v>
      </c>
      <c r="T384" s="18" t="str">
        <f>Ingredients!A372</f>
        <v>Omelets (2)</v>
      </c>
    </row>
    <row r="385" spans="19:20">
      <c r="S385" s="18" t="str">
        <f t="shared" si="66"/>
        <v>cashews</v>
      </c>
      <c r="T385" s="18" t="str">
        <f>Ingredients!A373</f>
        <v>cashews</v>
      </c>
    </row>
    <row r="386" spans="19:20">
      <c r="S386" s="18" t="str">
        <f t="shared" si="66"/>
        <v>Butternut Alfredo (4)</v>
      </c>
      <c r="T386" s="18" t="str">
        <f>Ingredients!A374</f>
        <v>Butternut Alfredo (4)</v>
      </c>
    </row>
    <row r="387" spans="19:20">
      <c r="S387" s="18" t="str">
        <f t="shared" si="66"/>
        <v>Romesco Dressing</v>
      </c>
      <c r="T387" s="18" t="str">
        <f>Ingredients!A375</f>
        <v>Romesco Dressing</v>
      </c>
    </row>
    <row r="388" spans="19:20">
      <c r="S388" s="18" t="str">
        <f t="shared" si="66"/>
        <v>nutritional yeast</v>
      </c>
      <c r="T388" s="18" t="str">
        <f>Ingredients!A376</f>
        <v>nutritional yeast</v>
      </c>
    </row>
    <row r="389" spans="19:20">
      <c r="S389" s="18" t="str">
        <f t="shared" si="66"/>
        <v>vega one</v>
      </c>
      <c r="T389" s="18" t="str">
        <f>Ingredients!A377</f>
        <v>vega one</v>
      </c>
    </row>
    <row r="390" spans="19:20">
      <c r="S390" s="18" t="str">
        <f t="shared" si="66"/>
        <v>flax seeds</v>
      </c>
      <c r="T390" s="18" t="str">
        <f>Ingredients!A378</f>
        <v>flax seeds</v>
      </c>
    </row>
    <row r="391" spans="19:20">
      <c r="S391" s="18" t="str">
        <f t="shared" si="66"/>
        <v>kids cereal</v>
      </c>
      <c r="T391" s="18" t="str">
        <f>Ingredients!A379</f>
        <v>kids cereal</v>
      </c>
    </row>
    <row r="392" spans="19:20">
      <c r="S392" s="18" t="str">
        <f t="shared" si="66"/>
        <v>banana protein ice cream</v>
      </c>
      <c r="T392" s="18" t="str">
        <f>Ingredients!A380</f>
        <v>banana protein ice cream</v>
      </c>
    </row>
    <row r="393" spans="19:20">
      <c r="S393" s="18" t="str">
        <f t="shared" si="66"/>
        <v>coconut sugar</v>
      </c>
      <c r="T393" s="18" t="str">
        <f>Ingredients!A381</f>
        <v>coconut sugar</v>
      </c>
    </row>
    <row r="394" spans="19:20">
      <c r="S394" s="18" t="str">
        <f t="shared" si="66"/>
        <v>peanut butter</v>
      </c>
      <c r="T394" s="18" t="str">
        <f>Ingredients!A382</f>
        <v>peanut butter</v>
      </c>
    </row>
    <row r="395" spans="19:20">
      <c r="S395" s="18" t="str">
        <f t="shared" si="66"/>
        <v>baby carrots</v>
      </c>
      <c r="T395" s="18" t="str">
        <f>Ingredients!A383</f>
        <v>baby carrots</v>
      </c>
    </row>
    <row r="396" spans="19:20">
      <c r="S396" s="18" t="str">
        <f t="shared" si="66"/>
        <v>coconut meat</v>
      </c>
      <c r="T396" s="18" t="str">
        <f>Ingredients!A384</f>
        <v>coconut meat</v>
      </c>
    </row>
    <row r="397" spans="19:20">
      <c r="S397" s="18" t="str">
        <f t="shared" si="66"/>
        <v>uncooked white rice</v>
      </c>
      <c r="T397" s="18" t="str">
        <f>Ingredients!A385</f>
        <v>uncooked white rice</v>
      </c>
    </row>
    <row r="398" spans="19:20">
      <c r="S398" s="18" t="str">
        <f t="shared" si="66"/>
        <v>brazil nut</v>
      </c>
      <c r="T398" s="18" t="str">
        <f>Ingredients!A386</f>
        <v>brazil nut</v>
      </c>
    </row>
    <row r="399" spans="19:20">
      <c r="S399" s="18" t="str">
        <f t="shared" si="66"/>
        <v>chia seeds</v>
      </c>
      <c r="T399" s="18" t="str">
        <f>Ingredients!A387</f>
        <v>chia seeds</v>
      </c>
    </row>
    <row r="400" spans="19:20">
      <c r="S400" s="18" t="str">
        <f t="shared" si="66"/>
        <v>light coconut milk</v>
      </c>
      <c r="T400" s="18" t="str">
        <f>Ingredients!A388</f>
        <v>light coconut milk</v>
      </c>
    </row>
    <row r="401" spans="19:20">
      <c r="S401" s="18" t="str">
        <f t="shared" si="66"/>
        <v>sicilian pizza dough</v>
      </c>
      <c r="T401" s="18" t="str">
        <f>Ingredients!A389</f>
        <v>sicilian pizza dough</v>
      </c>
    </row>
    <row r="402" spans="19:20">
      <c r="S402" s="18" t="str">
        <f t="shared" si="66"/>
        <v>dinner roll</v>
      </c>
      <c r="T402" s="18" t="str">
        <f>Ingredients!A390</f>
        <v>dinner roll</v>
      </c>
    </row>
    <row r="403" spans="19:20">
      <c r="S403" s="18" t="str">
        <f t="shared" si="66"/>
        <v>hash browns</v>
      </c>
      <c r="T403" s="18" t="str">
        <f>Ingredients!A391</f>
        <v>hash browns</v>
      </c>
    </row>
    <row r="404" spans="19:20">
      <c r="S404" s="18" t="str">
        <f t="shared" si="66"/>
        <v>vega protein smoothie</v>
      </c>
      <c r="T404" s="18" t="str">
        <f>Ingredients!A392</f>
        <v>vega protein smoothie</v>
      </c>
    </row>
    <row r="405" spans="19:20">
      <c r="S405" s="18" t="str">
        <f t="shared" si="66"/>
        <v>lentil meatballs</v>
      </c>
      <c r="T405" s="18" t="str">
        <f>Ingredients!A393</f>
        <v>lentil meatballs</v>
      </c>
    </row>
    <row r="406" spans="19:20">
      <c r="S406" s="18" t="str">
        <f t="shared" si="66"/>
        <v>cocoa powder</v>
      </c>
      <c r="T406" s="18" t="str">
        <f>Ingredients!A394</f>
        <v>cocoa powder</v>
      </c>
    </row>
    <row r="407" spans="19:20">
      <c r="S407" s="18" t="str">
        <f t="shared" si="66"/>
        <v>graham cracker</v>
      </c>
      <c r="T407" s="18" t="str">
        <f>Ingredients!A395</f>
        <v>graham cracker</v>
      </c>
    </row>
    <row r="408" spans="19:20">
      <c r="S408" s="18" t="str">
        <f t="shared" si="66"/>
        <v>marshmallow</v>
      </c>
      <c r="T408" s="18" t="str">
        <f>Ingredients!A396</f>
        <v>marshmallow</v>
      </c>
    </row>
    <row r="409" spans="19:20">
      <c r="S409" s="18" t="str">
        <f t="shared" si="66"/>
        <v>corn and wheat tortilla</v>
      </c>
      <c r="T409" s="18" t="str">
        <f>Ingredients!A397</f>
        <v>corn and wheat tortilla</v>
      </c>
    </row>
    <row r="410" spans="19:20">
      <c r="S410" s="18" t="str">
        <f t="shared" si="66"/>
        <v>plantain</v>
      </c>
      <c r="T410" s="18" t="str">
        <f>Ingredients!A398</f>
        <v>plantain</v>
      </c>
    </row>
    <row r="411" spans="19:20">
      <c r="S411" s="18" t="str">
        <f t="shared" si="66"/>
        <v>veggie dog</v>
      </c>
      <c r="T411" s="18" t="str">
        <f>Ingredients!A399</f>
        <v>veggie dog</v>
      </c>
    </row>
    <row r="412" spans="19:20">
      <c r="S412" s="18" t="str">
        <f t="shared" si="66"/>
        <v>rice cake</v>
      </c>
      <c r="T412" s="18" t="str">
        <f>Ingredients!A400</f>
        <v>rice cake</v>
      </c>
    </row>
    <row r="413" spans="19:20">
      <c r="S413" s="18" t="str">
        <f t="shared" si="66"/>
        <v>pearled barley</v>
      </c>
      <c r="T413" s="18" t="str">
        <f>Ingredients!A401</f>
        <v>pearled barley</v>
      </c>
    </row>
    <row r="414" spans="19:20">
      <c r="S414" s="18" t="str">
        <f t="shared" si="66"/>
        <v>mushroom barley soup</v>
      </c>
      <c r="T414" s="18" t="str">
        <f>Ingredients!A402</f>
        <v>mushroom barley soup</v>
      </c>
    </row>
    <row r="415" spans="19:20">
      <c r="S415" s="18" t="str">
        <f t="shared" si="66"/>
        <v>persimmon</v>
      </c>
      <c r="T415" s="18" t="str">
        <f>Ingredients!A403</f>
        <v>persimmon</v>
      </c>
    </row>
    <row r="416" spans="19:20">
      <c r="S416" s="18" t="str">
        <f t="shared" si="66"/>
        <v xml:space="preserve">taza </v>
      </c>
      <c r="T416" s="18" t="str">
        <f>Ingredients!A404</f>
        <v xml:space="preserve">taza </v>
      </c>
    </row>
    <row r="417" spans="19:20">
      <c r="S417" s="18" t="str">
        <f t="shared" ref="S417:S480" si="67">IF(T417=0,"",T417)</f>
        <v>tunisian sweet potato stew</v>
      </c>
      <c r="T417" s="18" t="str">
        <f>Ingredients!A405</f>
        <v>tunisian sweet potato stew</v>
      </c>
    </row>
    <row r="418" spans="19:20">
      <c r="S418" s="18" t="str">
        <f t="shared" si="67"/>
        <v>chocolate covered hazelnut</v>
      </c>
      <c r="T418" s="18" t="str">
        <f>Ingredients!A406</f>
        <v>chocolate covered hazelnut</v>
      </c>
    </row>
    <row r="419" spans="19:20">
      <c r="S419" s="18" t="str">
        <f t="shared" si="67"/>
        <v>tofurky breakfast link</v>
      </c>
      <c r="T419" s="18" t="str">
        <f>Ingredients!A407</f>
        <v>tofurky breakfast link</v>
      </c>
    </row>
    <row r="420" spans="19:20">
      <c r="S420" s="18" t="str">
        <f t="shared" si="67"/>
        <v>so delicious yogurt</v>
      </c>
      <c r="T420" s="18" t="str">
        <f>Ingredients!A408</f>
        <v>so delicious yogurt</v>
      </c>
    </row>
    <row r="421" spans="19:20">
      <c r="S421" s="18" t="str">
        <f t="shared" si="67"/>
        <v>tofurky kielbasa</v>
      </c>
      <c r="T421" s="18" t="str">
        <f>Ingredients!A409</f>
        <v>tofurky kielbasa</v>
      </c>
    </row>
    <row r="422" spans="19:20">
      <c r="S422" s="18" t="str">
        <f t="shared" si="67"/>
        <v>kite hill</v>
      </c>
      <c r="T422" s="18" t="str">
        <f>Ingredients!A410</f>
        <v>kite hill</v>
      </c>
    </row>
    <row r="423" spans="19:20">
      <c r="S423" s="18" t="str">
        <f t="shared" si="67"/>
        <v>praeger</v>
      </c>
      <c r="T423" s="18" t="str">
        <f>Ingredients!A411</f>
        <v>praeger</v>
      </c>
    </row>
    <row r="424" spans="19:20">
      <c r="S424" s="18" t="str">
        <f t="shared" si="67"/>
        <v>rudis bun</v>
      </c>
      <c r="T424" s="18" t="str">
        <f>Ingredients!A412</f>
        <v>rudis bun</v>
      </c>
    </row>
    <row r="425" spans="19:20">
      <c r="S425" s="18" t="str">
        <f t="shared" si="67"/>
        <v>demi baguette</v>
      </c>
      <c r="T425" s="18" t="str">
        <f>Ingredients!A413</f>
        <v>demi baguette</v>
      </c>
    </row>
    <row r="426" spans="19:20">
      <c r="S426" s="18" t="str">
        <f t="shared" si="67"/>
        <v>earth balance mac</v>
      </c>
      <c r="T426" s="18" t="str">
        <f>Ingredients!A414</f>
        <v>earth balance mac</v>
      </c>
    </row>
    <row r="427" spans="19:20">
      <c r="S427" s="18" t="str">
        <f t="shared" si="67"/>
        <v>tofurky hot dog</v>
      </c>
      <c r="T427" s="18" t="str">
        <f>Ingredients!A415</f>
        <v>tofurky hot dog</v>
      </c>
    </row>
    <row r="428" spans="19:20">
      <c r="S428" s="18" t="str">
        <f t="shared" si="67"/>
        <v>earth balance spread</v>
      </c>
      <c r="T428" s="18" t="str">
        <f>Ingredients!A416</f>
        <v>earth balance spread</v>
      </c>
    </row>
    <row r="429" spans="19:20">
      <c r="S429" s="18" t="str">
        <f t="shared" si="67"/>
        <v xml:space="preserve"> dry popcorn</v>
      </c>
      <c r="T429" s="18" t="str">
        <f>Ingredients!A417</f>
        <v xml:space="preserve"> dry popcorn</v>
      </c>
    </row>
    <row r="430" spans="19:20">
      <c r="S430" s="18" t="str">
        <f t="shared" si="67"/>
        <v>dry popcorn</v>
      </c>
      <c r="T430" s="18" t="str">
        <f>Ingredients!A418</f>
        <v>dry popcorn</v>
      </c>
    </row>
    <row r="431" spans="19:20">
      <c r="S431" s="18" t="str">
        <f t="shared" si="67"/>
        <v>vega protein smoothie</v>
      </c>
      <c r="T431" s="18" t="str">
        <f>Ingredients!A419</f>
        <v>vega protein smoothie</v>
      </c>
    </row>
    <row r="432" spans="19:20">
      <c r="S432" s="18" t="str">
        <f t="shared" si="67"/>
        <v>jelly</v>
      </c>
      <c r="T432" s="18" t="str">
        <f>Ingredients!A420</f>
        <v>jelly</v>
      </c>
    </row>
    <row r="433" spans="19:20">
      <c r="S433" s="18" t="str">
        <f t="shared" si="67"/>
        <v>da vinci syrup</v>
      </c>
      <c r="T433" s="18" t="str">
        <f>Ingredients!A421</f>
        <v>da vinci syrup</v>
      </c>
    </row>
    <row r="434" spans="19:20">
      <c r="S434" s="18" t="str">
        <f t="shared" si="67"/>
        <v>artisan white bread</v>
      </c>
      <c r="T434" s="18" t="str">
        <f>Ingredients!A422</f>
        <v>artisan white bread</v>
      </c>
    </row>
    <row r="435" spans="19:20">
      <c r="S435" s="18" t="str">
        <f t="shared" si="67"/>
        <v>peanot cup</v>
      </c>
      <c r="T435" s="18" t="str">
        <f>Ingredients!A423</f>
        <v>peanot cup</v>
      </c>
    </row>
    <row r="436" spans="19:20">
      <c r="S436" s="18" t="str">
        <f t="shared" si="67"/>
        <v>gummi pumpkin</v>
      </c>
      <c r="T436" s="18" t="str">
        <f>Ingredients!A424</f>
        <v>gummi pumpkin</v>
      </c>
    </row>
    <row r="437" spans="19:20">
      <c r="S437" s="18" t="str">
        <f t="shared" si="67"/>
        <v>scaredy cat</v>
      </c>
      <c r="T437" s="18" t="str">
        <f>Ingredients!A425</f>
        <v>scaredy cat</v>
      </c>
    </row>
    <row r="438" spans="19:20">
      <c r="S438" s="18" t="str">
        <f t="shared" si="67"/>
        <v>canned pumpkin</v>
      </c>
      <c r="T438" s="18" t="str">
        <f>Ingredients!A426</f>
        <v>canned pumpkin</v>
      </c>
    </row>
    <row r="439" spans="19:20">
      <c r="S439" s="18" t="str">
        <f t="shared" si="67"/>
        <v>white sugar</v>
      </c>
      <c r="T439" s="18" t="str">
        <f>Ingredients!A427</f>
        <v>white sugar</v>
      </c>
    </row>
    <row r="440" spans="19:20">
      <c r="S440" s="18" t="str">
        <f t="shared" si="67"/>
        <v>Pumpkin Bread</v>
      </c>
      <c r="T440" s="18" t="str">
        <f>Ingredients!A428</f>
        <v>Pumpkin Bread</v>
      </c>
    </row>
    <row r="441" spans="19:20">
      <c r="S441" s="18" t="str">
        <f t="shared" si="67"/>
        <v>whole watermelon</v>
      </c>
      <c r="T441" s="18" t="str">
        <f>Ingredients!A429</f>
        <v>whole watermelon</v>
      </c>
    </row>
    <row r="442" spans="19:20">
      <c r="S442" s="18" t="str">
        <f t="shared" si="67"/>
        <v>coconut water</v>
      </c>
      <c r="T442" s="18" t="str">
        <f>Ingredients!A430</f>
        <v>coconut water</v>
      </c>
    </row>
    <row r="443" spans="19:20">
      <c r="S443" s="18" t="str">
        <f t="shared" si="67"/>
        <v>boiled potato</v>
      </c>
      <c r="T443" s="18" t="str">
        <f>Ingredients!A431</f>
        <v>boiled potato</v>
      </c>
    </row>
    <row r="444" spans="19:20">
      <c r="S444" s="18" t="str">
        <f t="shared" si="67"/>
        <v>dolma</v>
      </c>
      <c r="T444" s="18" t="str">
        <f>Ingredients!A432</f>
        <v>dolma</v>
      </c>
    </row>
    <row r="445" spans="19:20">
      <c r="S445" s="18" t="str">
        <f t="shared" si="67"/>
        <v>field roast sausage</v>
      </c>
      <c r="T445" s="18" t="str">
        <f>Ingredients!A433</f>
        <v>field roast sausage</v>
      </c>
    </row>
    <row r="446" spans="19:20">
      <c r="S446" s="18" t="str">
        <f t="shared" si="67"/>
        <v>avocado roll</v>
      </c>
      <c r="T446" s="18" t="str">
        <f>Ingredients!A434</f>
        <v>avocado roll</v>
      </c>
    </row>
    <row r="447" spans="19:20">
      <c r="S447" s="18" t="str">
        <f t="shared" si="67"/>
        <v>vegetable gyoza</v>
      </c>
      <c r="T447" s="18" t="str">
        <f>Ingredients!A435</f>
        <v>vegetable gyoza</v>
      </c>
    </row>
    <row r="448" spans="19:20">
      <c r="S448" s="18" t="str">
        <f t="shared" si="67"/>
        <v>Chocolate Mousse Topping</v>
      </c>
      <c r="T448" s="18" t="str">
        <f>Ingredients!A436</f>
        <v>Chocolate Mousse Topping</v>
      </c>
    </row>
    <row r="449" spans="19:20">
      <c r="S449" s="18" t="str">
        <f t="shared" si="67"/>
        <v>Chocolate Cupcake</v>
      </c>
      <c r="T449" s="18" t="str">
        <f>Ingredients!A437</f>
        <v>Chocolate Cupcake</v>
      </c>
    </row>
    <row r="450" spans="19:20">
      <c r="S450" s="18" t="str">
        <f t="shared" si="67"/>
        <v>puff pastry</v>
      </c>
      <c r="T450" s="18" t="str">
        <f>Ingredients!A438</f>
        <v>puff pastry</v>
      </c>
    </row>
    <row r="451" spans="19:20">
      <c r="S451" s="18" t="str">
        <f t="shared" si="67"/>
        <v>apple juice</v>
      </c>
      <c r="T451" s="18" t="str">
        <f>Ingredients!A439</f>
        <v>apple juice</v>
      </c>
    </row>
    <row r="452" spans="19:20">
      <c r="S452" s="18" t="str">
        <f t="shared" si="67"/>
        <v>silken tofu</v>
      </c>
      <c r="T452" s="18" t="str">
        <f>Ingredients!A440</f>
        <v>silken tofu</v>
      </c>
    </row>
    <row r="453" spans="19:20">
      <c r="S453" s="18" t="str">
        <f t="shared" si="67"/>
        <v>Carrot Cake Donuts (8)</v>
      </c>
      <c r="T453" s="18" t="str">
        <f>Ingredients!A441</f>
        <v>Carrot Cake Donuts (8)</v>
      </c>
    </row>
    <row r="454" spans="19:20">
      <c r="S454" s="18" t="str">
        <f t="shared" si="67"/>
        <v>ketchup</v>
      </c>
      <c r="T454" s="18" t="str">
        <f>Ingredients!A442</f>
        <v>ketchup</v>
      </c>
    </row>
    <row r="455" spans="19:20">
      <c r="S455" s="18" t="str">
        <f t="shared" si="67"/>
        <v>fruit juice</v>
      </c>
      <c r="T455" s="18" t="str">
        <f>Ingredients!A443</f>
        <v>fruit juice</v>
      </c>
    </row>
    <row r="456" spans="19:20">
      <c r="S456" s="18" t="str">
        <f t="shared" si="67"/>
        <v>Challah</v>
      </c>
      <c r="T456" s="18" t="str">
        <f>Ingredients!A444</f>
        <v>Challah</v>
      </c>
    </row>
    <row r="457" spans="19:20">
      <c r="S457" s="18" t="str">
        <f t="shared" si="67"/>
        <v>Pasta Fagioli</v>
      </c>
      <c r="T457" s="18" t="str">
        <f>Ingredients!A445</f>
        <v>Pasta Fagioli</v>
      </c>
    </row>
    <row r="458" spans="19:20">
      <c r="S458" s="18" t="str">
        <f t="shared" si="67"/>
        <v>belgian waffle</v>
      </c>
      <c r="T458" s="18" t="str">
        <f>Ingredients!A446</f>
        <v>belgian waffle</v>
      </c>
    </row>
    <row r="459" spans="19:20">
      <c r="S459" s="18" t="str">
        <f t="shared" si="67"/>
        <v>vegan shortbread cookie</v>
      </c>
      <c r="T459" s="18" t="str">
        <f>Ingredients!A447</f>
        <v>vegan shortbread cookie</v>
      </c>
    </row>
    <row r="460" spans="19:20">
      <c r="S460" s="18" t="str">
        <f t="shared" si="67"/>
        <v>soy nog</v>
      </c>
      <c r="T460" s="18" t="str">
        <f>Ingredients!A448</f>
        <v>soy nog</v>
      </c>
    </row>
    <row r="461" spans="19:20">
      <c r="S461" s="18" t="str">
        <f t="shared" si="67"/>
        <v>dolma</v>
      </c>
      <c r="T461" s="18" t="str">
        <f>Ingredients!A449</f>
        <v>dolma</v>
      </c>
    </row>
    <row r="462" spans="19:20">
      <c r="S462" s="18" t="str">
        <f t="shared" si="67"/>
        <v>pro bar</v>
      </c>
      <c r="T462" s="18" t="str">
        <f>Ingredients!A450</f>
        <v>pro bar</v>
      </c>
    </row>
    <row r="463" spans="19:20">
      <c r="S463" s="18" t="str">
        <f t="shared" si="67"/>
        <v>pro protein bar</v>
      </c>
      <c r="T463" s="18" t="str">
        <f>Ingredients!A451</f>
        <v>pro protein bar</v>
      </c>
    </row>
    <row r="464" spans="19:20">
      <c r="S464" s="18" t="str">
        <f t="shared" si="67"/>
        <v>ciabatta roll</v>
      </c>
      <c r="T464" s="18" t="str">
        <f>Ingredients!A452</f>
        <v>ciabatta roll</v>
      </c>
    </row>
    <row r="465" spans="19:20">
      <c r="S465" s="18" t="str">
        <f t="shared" si="67"/>
        <v>pro bar protein bar</v>
      </c>
      <c r="T465" s="18" t="str">
        <f>Ingredients!A453</f>
        <v>pro bar protein bar</v>
      </c>
    </row>
    <row r="466" spans="19:20">
      <c r="S466" s="18" t="str">
        <f t="shared" si="67"/>
        <v>Soft Pretzel</v>
      </c>
      <c r="T466" s="18" t="str">
        <f>Ingredients!A454</f>
        <v>Soft Pretzel</v>
      </c>
    </row>
    <row r="467" spans="19:20">
      <c r="S467" s="18" t="str">
        <f t="shared" si="67"/>
        <v>macaroni</v>
      </c>
      <c r="T467" s="18" t="str">
        <f>Ingredients!A455</f>
        <v>macaroni</v>
      </c>
    </row>
    <row r="468" spans="19:20">
      <c r="S468" s="18" t="str">
        <f t="shared" si="67"/>
        <v>oreo topping</v>
      </c>
      <c r="T468" s="18" t="str">
        <f>Ingredients!A456</f>
        <v>oreo topping</v>
      </c>
    </row>
    <row r="469" spans="19:20">
      <c r="S469" s="18" t="str">
        <f t="shared" si="67"/>
        <v>chocolate chip cookie</v>
      </c>
      <c r="T469" s="18" t="str">
        <f>Ingredients!A457</f>
        <v>chocolate chip cookie</v>
      </c>
    </row>
    <row r="470" spans="19:20">
      <c r="S470" s="18" t="str">
        <f t="shared" si="67"/>
        <v>Potpie (4)</v>
      </c>
      <c r="T470" s="18" t="str">
        <f>Ingredients!A458</f>
        <v>Potpie (4)</v>
      </c>
    </row>
    <row r="471" spans="19:20">
      <c r="S471" s="18" t="str">
        <f t="shared" si="67"/>
        <v>quinoa chowder</v>
      </c>
      <c r="T471" s="18" t="str">
        <f>Ingredients!A459</f>
        <v>quinoa chowder</v>
      </c>
    </row>
    <row r="472" spans="19:20">
      <c r="S472" s="18" t="str">
        <f t="shared" si="67"/>
        <v>coconut meat</v>
      </c>
      <c r="T472" s="18" t="str">
        <f>Ingredients!A460</f>
        <v>coconut meat</v>
      </c>
    </row>
    <row r="473" spans="19:20">
      <c r="S473" s="18" t="str">
        <f t="shared" si="67"/>
        <v>hanukkah cookies</v>
      </c>
      <c r="T473" s="18" t="str">
        <f>Ingredients!A461</f>
        <v>hanukkah cookies</v>
      </c>
    </row>
    <row r="474" spans="19:20">
      <c r="S474" s="18" t="str">
        <f t="shared" si="67"/>
        <v>donut</v>
      </c>
      <c r="T474" s="18" t="str">
        <f>Ingredients!A462</f>
        <v>donut</v>
      </c>
    </row>
    <row r="475" spans="19:20">
      <c r="S475" s="18" t="str">
        <f t="shared" si="67"/>
        <v>sprouted pretzel</v>
      </c>
      <c r="T475" s="18" t="str">
        <f>Ingredients!A463</f>
        <v>sprouted pretzel</v>
      </c>
    </row>
    <row r="476" spans="19:20">
      <c r="S476" s="18" t="str">
        <f t="shared" si="67"/>
        <v>eggplant cutlets</v>
      </c>
      <c r="T476" s="18" t="str">
        <f>Ingredients!A464</f>
        <v>eggplant cutlets</v>
      </c>
    </row>
    <row r="477" spans="19:20">
      <c r="S477" s="18" t="str">
        <f t="shared" si="67"/>
        <v>happy herbivore biscuit</v>
      </c>
      <c r="T477" s="18" t="str">
        <f>Ingredients!A465</f>
        <v>happy herbivore biscuit</v>
      </c>
    </row>
    <row r="478" spans="19:20">
      <c r="S478" s="18" t="str">
        <f t="shared" si="67"/>
        <v>frosted mini wheats</v>
      </c>
      <c r="T478" s="18" t="str">
        <f>Ingredients!A466</f>
        <v>frosted mini wheats</v>
      </c>
    </row>
    <row r="479" spans="19:20">
      <c r="S479" s="18" t="str">
        <f t="shared" si="67"/>
        <v>french roll</v>
      </c>
      <c r="T479" s="18" t="str">
        <f>Ingredients!A467</f>
        <v>french roll</v>
      </c>
    </row>
    <row r="480" spans="19:20">
      <c r="S480" s="18" t="str">
        <f t="shared" si="67"/>
        <v>vega one bar</v>
      </c>
      <c r="T480" s="18" t="str">
        <f>Ingredients!A468</f>
        <v>vega one bar</v>
      </c>
    </row>
    <row r="481" spans="19:20">
      <c r="S481" s="18" t="str">
        <f t="shared" ref="S481:S544" si="68">IF(T481=0,"",T481)</f>
        <v>vega protein bar</v>
      </c>
      <c r="T481" s="18" t="str">
        <f>Ingredients!A469</f>
        <v>vega protein bar</v>
      </c>
    </row>
    <row r="482" spans="19:20">
      <c r="S482" s="18" t="str">
        <f t="shared" si="68"/>
        <v>carribean black-eyed peas</v>
      </c>
      <c r="T482" s="18" t="str">
        <f>Ingredients!A470</f>
        <v>carribean black-eyed peas</v>
      </c>
    </row>
    <row r="483" spans="19:20">
      <c r="S483" s="18" t="str">
        <f t="shared" si="68"/>
        <v>molasses</v>
      </c>
      <c r="T483" s="18" t="str">
        <f>Ingredients!A471</f>
        <v>molasses</v>
      </c>
    </row>
    <row r="484" spans="19:20">
      <c r="S484" s="18" t="str">
        <f t="shared" si="68"/>
        <v>Gingerbread Cookie</v>
      </c>
      <c r="T484" s="18" t="str">
        <f>Ingredients!A472</f>
        <v>Gingerbread Cookie</v>
      </c>
    </row>
    <row r="485" spans="19:20">
      <c r="S485" s="18" t="str">
        <f t="shared" si="68"/>
        <v>granola</v>
      </c>
      <c r="T485" s="18" t="str">
        <f>Ingredients!A473</f>
        <v>granola</v>
      </c>
    </row>
    <row r="486" spans="19:20">
      <c r="S486" s="18" t="str">
        <f t="shared" si="68"/>
        <v>clif bar</v>
      </c>
      <c r="T486" s="18" t="str">
        <f>Ingredients!A474</f>
        <v>clif bar</v>
      </c>
    </row>
    <row r="487" spans="19:20">
      <c r="S487" s="18" t="str">
        <f t="shared" si="68"/>
        <v>chocolate chip banana flapjacks</v>
      </c>
      <c r="T487" s="18" t="str">
        <f>Ingredients!A475</f>
        <v>chocolate chip banana flapjacks</v>
      </c>
    </row>
    <row r="488" spans="19:20">
      <c r="S488" s="18" t="str">
        <f t="shared" si="68"/>
        <v>whole foods vegan chocolate chip muffin</v>
      </c>
      <c r="T488" s="18" t="str">
        <f>Ingredients!A476</f>
        <v>whole foods vegan chocolate chip muffin</v>
      </c>
    </row>
    <row r="489" spans="19:20">
      <c r="S489" s="18" t="str">
        <f t="shared" si="68"/>
        <v>whole foods vegan pizza</v>
      </c>
      <c r="T489" s="18" t="str">
        <f>Ingredients!A477</f>
        <v>whole foods vegan pizza</v>
      </c>
    </row>
    <row r="490" spans="19:20">
      <c r="S490" s="18" t="str">
        <f t="shared" si="68"/>
        <v>polenta</v>
      </c>
      <c r="T490" s="18" t="str">
        <f>Ingredients!A478</f>
        <v>polenta</v>
      </c>
    </row>
    <row r="491" spans="19:20">
      <c r="S491" s="18" t="str">
        <f t="shared" si="68"/>
        <v>gingerbread protein cookies</v>
      </c>
      <c r="T491" s="18" t="str">
        <f>Ingredients!A479</f>
        <v>gingerbread protein cookies</v>
      </c>
    </row>
    <row r="492" spans="19:20">
      <c r="S492" s="18" t="str">
        <f t="shared" si="68"/>
        <v/>
      </c>
      <c r="T492" s="18">
        <f>Ingredients!A480</f>
        <v>0</v>
      </c>
    </row>
    <row r="493" spans="19:20">
      <c r="S493" s="18" t="str">
        <f t="shared" si="68"/>
        <v/>
      </c>
      <c r="T493" s="18">
        <f>Ingredients!A481</f>
        <v>0</v>
      </c>
    </row>
    <row r="494" spans="19:20">
      <c r="S494" s="18" t="str">
        <f t="shared" si="68"/>
        <v/>
      </c>
      <c r="T494" s="18">
        <f>Ingredients!A482</f>
        <v>0</v>
      </c>
    </row>
    <row r="495" spans="19:20">
      <c r="S495" s="18" t="str">
        <f t="shared" si="68"/>
        <v/>
      </c>
      <c r="T495" s="18">
        <f>Ingredients!A483</f>
        <v>0</v>
      </c>
    </row>
    <row r="496" spans="19:20">
      <c r="S496" s="18" t="str">
        <f t="shared" si="68"/>
        <v/>
      </c>
      <c r="T496" s="18">
        <f>Ingredients!A484</f>
        <v>0</v>
      </c>
    </row>
    <row r="497" spans="19:20">
      <c r="S497" s="18" t="str">
        <f t="shared" si="68"/>
        <v/>
      </c>
      <c r="T497" s="18">
        <f>Ingredients!A485</f>
        <v>0</v>
      </c>
    </row>
    <row r="498" spans="19:20">
      <c r="S498" s="18" t="str">
        <f t="shared" si="68"/>
        <v/>
      </c>
      <c r="T498" s="18">
        <f>Ingredients!A486</f>
        <v>0</v>
      </c>
    </row>
    <row r="499" spans="19:20">
      <c r="S499" s="18" t="str">
        <f t="shared" si="68"/>
        <v/>
      </c>
      <c r="T499" s="18">
        <f>Ingredients!A487</f>
        <v>0</v>
      </c>
    </row>
    <row r="500" spans="19:20">
      <c r="S500" s="18" t="str">
        <f t="shared" si="68"/>
        <v/>
      </c>
      <c r="T500" s="18">
        <f>Ingredients!A488</f>
        <v>0</v>
      </c>
    </row>
    <row r="501" spans="19:20">
      <c r="S501" s="18" t="str">
        <f t="shared" si="68"/>
        <v/>
      </c>
      <c r="T501" s="18">
        <f>Ingredients!A489</f>
        <v>0</v>
      </c>
    </row>
    <row r="502" spans="19:20">
      <c r="S502" s="18" t="str">
        <f t="shared" si="68"/>
        <v/>
      </c>
      <c r="T502" s="18">
        <f>Ingredients!A490</f>
        <v>0</v>
      </c>
    </row>
    <row r="503" spans="19:20">
      <c r="S503" s="18" t="str">
        <f t="shared" si="68"/>
        <v/>
      </c>
      <c r="T503" s="18">
        <f>Ingredients!A491</f>
        <v>0</v>
      </c>
    </row>
    <row r="504" spans="19:20">
      <c r="S504" s="18" t="str">
        <f t="shared" si="68"/>
        <v/>
      </c>
      <c r="T504" s="18">
        <f>Ingredients!A492</f>
        <v>0</v>
      </c>
    </row>
    <row r="505" spans="19:20">
      <c r="S505" s="18" t="str">
        <f t="shared" si="68"/>
        <v/>
      </c>
      <c r="T505" s="18">
        <f>Ingredients!A493</f>
        <v>0</v>
      </c>
    </row>
    <row r="506" spans="19:20">
      <c r="S506" s="18" t="str">
        <f t="shared" si="68"/>
        <v/>
      </c>
      <c r="T506" s="18">
        <f>Ingredients!A494</f>
        <v>0</v>
      </c>
    </row>
    <row r="507" spans="19:20">
      <c r="S507" s="18" t="str">
        <f t="shared" si="68"/>
        <v/>
      </c>
      <c r="T507" s="18">
        <f>Ingredients!A495</f>
        <v>0</v>
      </c>
    </row>
    <row r="508" spans="19:20">
      <c r="S508" s="18" t="str">
        <f t="shared" si="68"/>
        <v/>
      </c>
      <c r="T508" s="18">
        <f>Ingredients!A496</f>
        <v>0</v>
      </c>
    </row>
    <row r="509" spans="19:20">
      <c r="S509" s="18" t="str">
        <f t="shared" si="68"/>
        <v/>
      </c>
      <c r="T509" s="18">
        <f>Ingredients!A497</f>
        <v>0</v>
      </c>
    </row>
    <row r="510" spans="19:20">
      <c r="S510" s="18" t="str">
        <f t="shared" si="68"/>
        <v/>
      </c>
      <c r="T510" s="18">
        <f>Ingredients!A498</f>
        <v>0</v>
      </c>
    </row>
    <row r="511" spans="19:20">
      <c r="S511" s="18" t="str">
        <f t="shared" si="68"/>
        <v/>
      </c>
      <c r="T511" s="18">
        <f>Ingredients!A499</f>
        <v>0</v>
      </c>
    </row>
    <row r="512" spans="19:20">
      <c r="S512" s="18" t="str">
        <f t="shared" si="68"/>
        <v/>
      </c>
      <c r="T512" s="18">
        <f>Ingredients!A500</f>
        <v>0</v>
      </c>
    </row>
    <row r="513" spans="19:20">
      <c r="S513" s="18" t="str">
        <f t="shared" si="68"/>
        <v/>
      </c>
      <c r="T513" s="18">
        <f>Ingredients!A501</f>
        <v>0</v>
      </c>
    </row>
    <row r="514" spans="19:20">
      <c r="S514" s="18" t="str">
        <f t="shared" si="68"/>
        <v/>
      </c>
      <c r="T514" s="18">
        <f>Ingredients!A502</f>
        <v>0</v>
      </c>
    </row>
    <row r="515" spans="19:20">
      <c r="S515" s="18" t="str">
        <f t="shared" si="68"/>
        <v/>
      </c>
      <c r="T515" s="18">
        <f>Ingredients!A503</f>
        <v>0</v>
      </c>
    </row>
    <row r="516" spans="19:20">
      <c r="S516" s="18" t="str">
        <f t="shared" si="68"/>
        <v/>
      </c>
      <c r="T516" s="18">
        <f>Ingredients!A504</f>
        <v>0</v>
      </c>
    </row>
    <row r="517" spans="19:20">
      <c r="S517" s="18" t="str">
        <f t="shared" si="68"/>
        <v/>
      </c>
      <c r="T517" s="18">
        <f>Ingredients!A505</f>
        <v>0</v>
      </c>
    </row>
    <row r="518" spans="19:20">
      <c r="S518" s="18" t="str">
        <f t="shared" si="68"/>
        <v/>
      </c>
      <c r="T518" s="18">
        <f>Ingredients!A506</f>
        <v>0</v>
      </c>
    </row>
    <row r="519" spans="19:20">
      <c r="S519" s="18" t="str">
        <f t="shared" si="68"/>
        <v/>
      </c>
      <c r="T519" s="18">
        <f>Ingredients!A507</f>
        <v>0</v>
      </c>
    </row>
    <row r="520" spans="19:20">
      <c r="S520" s="18" t="str">
        <f t="shared" si="68"/>
        <v/>
      </c>
      <c r="T520" s="18">
        <f>Ingredients!A508</f>
        <v>0</v>
      </c>
    </row>
    <row r="521" spans="19:20">
      <c r="S521" s="18" t="str">
        <f t="shared" si="68"/>
        <v/>
      </c>
      <c r="T521" s="18">
        <f>Ingredients!A509</f>
        <v>0</v>
      </c>
    </row>
    <row r="522" spans="19:20">
      <c r="S522" s="18" t="str">
        <f t="shared" si="68"/>
        <v/>
      </c>
      <c r="T522" s="18">
        <f>Ingredients!A510</f>
        <v>0</v>
      </c>
    </row>
    <row r="523" spans="19:20">
      <c r="S523" s="18" t="str">
        <f t="shared" si="68"/>
        <v/>
      </c>
      <c r="T523" s="18">
        <f>Ingredients!A511</f>
        <v>0</v>
      </c>
    </row>
    <row r="524" spans="19:20">
      <c r="S524" s="18" t="str">
        <f t="shared" si="68"/>
        <v/>
      </c>
      <c r="T524" s="18">
        <f>Ingredients!A512</f>
        <v>0</v>
      </c>
    </row>
    <row r="525" spans="19:20">
      <c r="S525" s="18" t="str">
        <f t="shared" si="68"/>
        <v/>
      </c>
      <c r="T525" s="18">
        <f>Ingredients!A513</f>
        <v>0</v>
      </c>
    </row>
    <row r="526" spans="19:20">
      <c r="S526" s="18" t="str">
        <f t="shared" si="68"/>
        <v/>
      </c>
      <c r="T526" s="18">
        <f>Ingredients!A514</f>
        <v>0</v>
      </c>
    </row>
    <row r="527" spans="19:20">
      <c r="S527" s="18" t="str">
        <f t="shared" si="68"/>
        <v/>
      </c>
      <c r="T527" s="18">
        <f>Ingredients!A515</f>
        <v>0</v>
      </c>
    </row>
    <row r="528" spans="19:20">
      <c r="S528" s="18" t="str">
        <f t="shared" si="68"/>
        <v/>
      </c>
      <c r="T528" s="18">
        <f>Ingredients!A516</f>
        <v>0</v>
      </c>
    </row>
    <row r="529" spans="19:20">
      <c r="S529" s="18" t="str">
        <f t="shared" si="68"/>
        <v/>
      </c>
      <c r="T529" s="18">
        <f>Ingredients!A517</f>
        <v>0</v>
      </c>
    </row>
    <row r="530" spans="19:20">
      <c r="S530" s="18" t="str">
        <f t="shared" si="68"/>
        <v/>
      </c>
      <c r="T530" s="18">
        <f>Ingredients!A518</f>
        <v>0</v>
      </c>
    </row>
    <row r="531" spans="19:20">
      <c r="S531" s="18" t="str">
        <f t="shared" si="68"/>
        <v/>
      </c>
      <c r="T531" s="18">
        <f>Ingredients!A519</f>
        <v>0</v>
      </c>
    </row>
    <row r="532" spans="19:20">
      <c r="S532" s="18" t="str">
        <f t="shared" si="68"/>
        <v/>
      </c>
      <c r="T532" s="18">
        <f>Ingredients!A520</f>
        <v>0</v>
      </c>
    </row>
    <row r="533" spans="19:20">
      <c r="S533" s="18" t="str">
        <f t="shared" si="68"/>
        <v/>
      </c>
      <c r="T533" s="18">
        <f>Ingredients!A521</f>
        <v>0</v>
      </c>
    </row>
    <row r="534" spans="19:20">
      <c r="S534" s="18" t="str">
        <f t="shared" si="68"/>
        <v/>
      </c>
      <c r="T534" s="18">
        <f>Ingredients!A522</f>
        <v>0</v>
      </c>
    </row>
    <row r="535" spans="19:20">
      <c r="S535" s="18" t="str">
        <f t="shared" si="68"/>
        <v/>
      </c>
      <c r="T535" s="18">
        <f>Ingredients!A523</f>
        <v>0</v>
      </c>
    </row>
    <row r="536" spans="19:20">
      <c r="S536" s="18" t="str">
        <f t="shared" si="68"/>
        <v/>
      </c>
      <c r="T536" s="18">
        <f>Ingredients!A524</f>
        <v>0</v>
      </c>
    </row>
    <row r="537" spans="19:20">
      <c r="S537" s="18" t="str">
        <f t="shared" si="68"/>
        <v/>
      </c>
      <c r="T537" s="18">
        <f>Ingredients!A525</f>
        <v>0</v>
      </c>
    </row>
    <row r="538" spans="19:20">
      <c r="S538" s="18" t="str">
        <f t="shared" si="68"/>
        <v/>
      </c>
      <c r="T538" s="18">
        <f>Ingredients!A526</f>
        <v>0</v>
      </c>
    </row>
    <row r="539" spans="19:20">
      <c r="S539" s="18" t="str">
        <f t="shared" si="68"/>
        <v/>
      </c>
      <c r="T539" s="18">
        <f>Ingredients!A527</f>
        <v>0</v>
      </c>
    </row>
    <row r="540" spans="19:20">
      <c r="S540" s="18" t="str">
        <f t="shared" si="68"/>
        <v/>
      </c>
      <c r="T540" s="18">
        <f>Ingredients!A528</f>
        <v>0</v>
      </c>
    </row>
    <row r="541" spans="19:20">
      <c r="S541" s="18" t="str">
        <f t="shared" si="68"/>
        <v/>
      </c>
      <c r="T541" s="18">
        <f>Ingredients!A529</f>
        <v>0</v>
      </c>
    </row>
    <row r="542" spans="19:20">
      <c r="S542" s="18" t="str">
        <f t="shared" si="68"/>
        <v/>
      </c>
      <c r="T542" s="18">
        <f>Ingredients!A530</f>
        <v>0</v>
      </c>
    </row>
    <row r="543" spans="19:20">
      <c r="S543" s="18" t="str">
        <f t="shared" si="68"/>
        <v/>
      </c>
      <c r="T543" s="18">
        <f>Ingredients!A531</f>
        <v>0</v>
      </c>
    </row>
    <row r="544" spans="19:20">
      <c r="S544" s="18" t="str">
        <f t="shared" si="68"/>
        <v/>
      </c>
      <c r="T544" s="18">
        <f>Ingredients!A532</f>
        <v>0</v>
      </c>
    </row>
    <row r="545" spans="19:20">
      <c r="S545" s="18" t="str">
        <f t="shared" ref="S545:S608" si="69">IF(T545=0,"",T545)</f>
        <v/>
      </c>
      <c r="T545" s="18">
        <f>Ingredients!A533</f>
        <v>0</v>
      </c>
    </row>
    <row r="546" spans="19:20">
      <c r="S546" s="18" t="str">
        <f t="shared" si="69"/>
        <v/>
      </c>
      <c r="T546" s="18">
        <f>Ingredients!A534</f>
        <v>0</v>
      </c>
    </row>
    <row r="547" spans="19:20">
      <c r="S547" s="18" t="str">
        <f t="shared" si="69"/>
        <v/>
      </c>
      <c r="T547" s="18">
        <f>Ingredients!A535</f>
        <v>0</v>
      </c>
    </row>
    <row r="548" spans="19:20">
      <c r="S548" s="18" t="str">
        <f t="shared" si="69"/>
        <v/>
      </c>
      <c r="T548" s="18">
        <f>Ingredients!A536</f>
        <v>0</v>
      </c>
    </row>
    <row r="549" spans="19:20">
      <c r="S549" s="18" t="str">
        <f t="shared" si="69"/>
        <v/>
      </c>
      <c r="T549" s="18">
        <f>Ingredients!A537</f>
        <v>0</v>
      </c>
    </row>
    <row r="550" spans="19:20">
      <c r="S550" s="18" t="str">
        <f t="shared" si="69"/>
        <v/>
      </c>
      <c r="T550" s="18">
        <f>Ingredients!A538</f>
        <v>0</v>
      </c>
    </row>
    <row r="551" spans="19:20">
      <c r="S551" s="18" t="str">
        <f t="shared" si="69"/>
        <v/>
      </c>
      <c r="T551" s="18">
        <f>Ingredients!A539</f>
        <v>0</v>
      </c>
    </row>
    <row r="552" spans="19:20">
      <c r="S552" s="18" t="str">
        <f t="shared" si="69"/>
        <v/>
      </c>
      <c r="T552" s="18">
        <f>Ingredients!A540</f>
        <v>0</v>
      </c>
    </row>
    <row r="553" spans="19:20">
      <c r="S553" s="18" t="str">
        <f t="shared" si="69"/>
        <v/>
      </c>
      <c r="T553" s="18">
        <f>Ingredients!A541</f>
        <v>0</v>
      </c>
    </row>
    <row r="554" spans="19:20">
      <c r="S554" s="18" t="str">
        <f t="shared" si="69"/>
        <v/>
      </c>
      <c r="T554" s="18">
        <f>Ingredients!A542</f>
        <v>0</v>
      </c>
    </row>
    <row r="555" spans="19:20">
      <c r="S555" s="18" t="str">
        <f t="shared" si="69"/>
        <v/>
      </c>
      <c r="T555" s="18">
        <f>Ingredients!A543</f>
        <v>0</v>
      </c>
    </row>
    <row r="556" spans="19:20">
      <c r="S556" s="18" t="str">
        <f t="shared" si="69"/>
        <v/>
      </c>
      <c r="T556" s="18">
        <f>Ingredients!A544</f>
        <v>0</v>
      </c>
    </row>
    <row r="557" spans="19:20">
      <c r="S557" s="18" t="str">
        <f t="shared" si="69"/>
        <v/>
      </c>
      <c r="T557" s="18">
        <f>Ingredients!A545</f>
        <v>0</v>
      </c>
    </row>
    <row r="558" spans="19:20">
      <c r="S558" s="18" t="str">
        <f t="shared" si="69"/>
        <v/>
      </c>
      <c r="T558" s="18">
        <f>Ingredients!A546</f>
        <v>0</v>
      </c>
    </row>
    <row r="559" spans="19:20">
      <c r="S559" s="18" t="str">
        <f t="shared" si="69"/>
        <v/>
      </c>
      <c r="T559" s="18">
        <f>Ingredients!A547</f>
        <v>0</v>
      </c>
    </row>
    <row r="560" spans="19:20">
      <c r="S560" s="18" t="str">
        <f t="shared" si="69"/>
        <v/>
      </c>
      <c r="T560" s="18">
        <f>Ingredients!A548</f>
        <v>0</v>
      </c>
    </row>
    <row r="561" spans="19:20">
      <c r="S561" s="18" t="str">
        <f t="shared" si="69"/>
        <v/>
      </c>
      <c r="T561" s="18">
        <f>Ingredients!A549</f>
        <v>0</v>
      </c>
    </row>
    <row r="562" spans="19:20">
      <c r="S562" s="18" t="str">
        <f t="shared" si="69"/>
        <v/>
      </c>
      <c r="T562" s="18">
        <f>Ingredients!A550</f>
        <v>0</v>
      </c>
    </row>
    <row r="563" spans="19:20">
      <c r="S563" s="18" t="str">
        <f t="shared" si="69"/>
        <v/>
      </c>
      <c r="T563" s="18">
        <f>Ingredients!A551</f>
        <v>0</v>
      </c>
    </row>
    <row r="564" spans="19:20">
      <c r="S564" s="18" t="str">
        <f t="shared" si="69"/>
        <v/>
      </c>
      <c r="T564" s="18">
        <f>Ingredients!A552</f>
        <v>0</v>
      </c>
    </row>
    <row r="565" spans="19:20">
      <c r="S565" s="18" t="str">
        <f t="shared" si="69"/>
        <v/>
      </c>
      <c r="T565" s="18">
        <f>Ingredients!A553</f>
        <v>0</v>
      </c>
    </row>
    <row r="566" spans="19:20">
      <c r="S566" s="18" t="str">
        <f t="shared" si="69"/>
        <v/>
      </c>
      <c r="T566" s="18">
        <f>Ingredients!A554</f>
        <v>0</v>
      </c>
    </row>
    <row r="567" spans="19:20">
      <c r="S567" s="18" t="str">
        <f t="shared" si="69"/>
        <v/>
      </c>
      <c r="T567" s="18">
        <f>Ingredients!A555</f>
        <v>0</v>
      </c>
    </row>
    <row r="568" spans="19:20">
      <c r="S568" s="18" t="str">
        <f t="shared" si="69"/>
        <v/>
      </c>
      <c r="T568" s="18">
        <f>Ingredients!A556</f>
        <v>0</v>
      </c>
    </row>
    <row r="569" spans="19:20">
      <c r="S569" s="18" t="str">
        <f t="shared" si="69"/>
        <v/>
      </c>
      <c r="T569" s="18">
        <f>Ingredients!A557</f>
        <v>0</v>
      </c>
    </row>
    <row r="570" spans="19:20">
      <c r="S570" s="18" t="str">
        <f t="shared" si="69"/>
        <v/>
      </c>
      <c r="T570" s="18">
        <f>Ingredients!A558</f>
        <v>0</v>
      </c>
    </row>
    <row r="571" spans="19:20">
      <c r="S571" s="18" t="str">
        <f t="shared" si="69"/>
        <v/>
      </c>
      <c r="T571" s="18">
        <f>Ingredients!A559</f>
        <v>0</v>
      </c>
    </row>
    <row r="572" spans="19:20">
      <c r="S572" s="18" t="str">
        <f t="shared" si="69"/>
        <v/>
      </c>
      <c r="T572" s="18">
        <f>Ingredients!A560</f>
        <v>0</v>
      </c>
    </row>
    <row r="573" spans="19:20">
      <c r="S573" s="18" t="str">
        <f t="shared" si="69"/>
        <v/>
      </c>
      <c r="T573" s="18">
        <f>Ingredients!A561</f>
        <v>0</v>
      </c>
    </row>
    <row r="574" spans="19:20">
      <c r="S574" s="18" t="str">
        <f t="shared" si="69"/>
        <v/>
      </c>
      <c r="T574" s="18">
        <f>Ingredients!A562</f>
        <v>0</v>
      </c>
    </row>
    <row r="575" spans="19:20">
      <c r="S575" s="18" t="str">
        <f t="shared" si="69"/>
        <v/>
      </c>
      <c r="T575" s="18">
        <f>Ingredients!A563</f>
        <v>0</v>
      </c>
    </row>
    <row r="576" spans="19:20">
      <c r="S576" s="18" t="str">
        <f t="shared" si="69"/>
        <v/>
      </c>
      <c r="T576" s="18">
        <f>Ingredients!A564</f>
        <v>0</v>
      </c>
    </row>
    <row r="577" spans="19:20">
      <c r="S577" s="18" t="str">
        <f t="shared" si="69"/>
        <v/>
      </c>
      <c r="T577" s="18">
        <f>Ingredients!A565</f>
        <v>0</v>
      </c>
    </row>
    <row r="578" spans="19:20">
      <c r="S578" s="18" t="str">
        <f t="shared" si="69"/>
        <v/>
      </c>
      <c r="T578" s="18">
        <f>Ingredients!A566</f>
        <v>0</v>
      </c>
    </row>
    <row r="579" spans="19:20">
      <c r="S579" s="18" t="str">
        <f t="shared" si="69"/>
        <v/>
      </c>
      <c r="T579" s="18">
        <f>Ingredients!A567</f>
        <v>0</v>
      </c>
    </row>
    <row r="580" spans="19:20">
      <c r="S580" s="18" t="str">
        <f t="shared" si="69"/>
        <v/>
      </c>
      <c r="T580" s="18">
        <f>Ingredients!A568</f>
        <v>0</v>
      </c>
    </row>
    <row r="581" spans="19:20">
      <c r="S581" s="18" t="str">
        <f t="shared" si="69"/>
        <v/>
      </c>
      <c r="T581" s="18">
        <f>Ingredients!A569</f>
        <v>0</v>
      </c>
    </row>
    <row r="582" spans="19:20">
      <c r="S582" s="18" t="str">
        <f t="shared" si="69"/>
        <v/>
      </c>
      <c r="T582" s="18">
        <f>Ingredients!A570</f>
        <v>0</v>
      </c>
    </row>
    <row r="583" spans="19:20">
      <c r="S583" s="18" t="str">
        <f t="shared" si="69"/>
        <v/>
      </c>
      <c r="T583" s="18">
        <f>Ingredients!A571</f>
        <v>0</v>
      </c>
    </row>
    <row r="584" spans="19:20">
      <c r="S584" s="18" t="str">
        <f t="shared" si="69"/>
        <v/>
      </c>
      <c r="T584" s="18">
        <f>Ingredients!A572</f>
        <v>0</v>
      </c>
    </row>
    <row r="585" spans="19:20">
      <c r="S585" s="18" t="str">
        <f t="shared" si="69"/>
        <v/>
      </c>
      <c r="T585" s="18">
        <f>Ingredients!A573</f>
        <v>0</v>
      </c>
    </row>
    <row r="586" spans="19:20">
      <c r="S586" s="18" t="str">
        <f t="shared" si="69"/>
        <v/>
      </c>
      <c r="T586" s="18">
        <f>Ingredients!A574</f>
        <v>0</v>
      </c>
    </row>
    <row r="587" spans="19:20">
      <c r="S587" s="18" t="str">
        <f t="shared" si="69"/>
        <v/>
      </c>
      <c r="T587" s="18">
        <f>Ingredients!A575</f>
        <v>0</v>
      </c>
    </row>
    <row r="588" spans="19:20">
      <c r="S588" s="18" t="str">
        <f t="shared" si="69"/>
        <v/>
      </c>
      <c r="T588" s="18">
        <f>Ingredients!A576</f>
        <v>0</v>
      </c>
    </row>
    <row r="589" spans="19:20">
      <c r="S589" s="18" t="str">
        <f t="shared" si="69"/>
        <v/>
      </c>
      <c r="T589" s="18">
        <f>Ingredients!A577</f>
        <v>0</v>
      </c>
    </row>
    <row r="590" spans="19:20">
      <c r="S590" s="18" t="str">
        <f t="shared" si="69"/>
        <v/>
      </c>
      <c r="T590" s="18">
        <f>Ingredients!A578</f>
        <v>0</v>
      </c>
    </row>
    <row r="591" spans="19:20">
      <c r="S591" s="18" t="str">
        <f t="shared" si="69"/>
        <v/>
      </c>
      <c r="T591" s="18">
        <f>Ingredients!A579</f>
        <v>0</v>
      </c>
    </row>
    <row r="592" spans="19:20">
      <c r="S592" s="18" t="str">
        <f t="shared" si="69"/>
        <v/>
      </c>
      <c r="T592" s="18">
        <f>Ingredients!A580</f>
        <v>0</v>
      </c>
    </row>
    <row r="593" spans="19:20">
      <c r="S593" s="18" t="str">
        <f t="shared" si="69"/>
        <v/>
      </c>
      <c r="T593" s="18">
        <f>Ingredients!A581</f>
        <v>0</v>
      </c>
    </row>
    <row r="594" spans="19:20">
      <c r="S594" s="18" t="str">
        <f t="shared" si="69"/>
        <v/>
      </c>
      <c r="T594" s="18">
        <f>Ingredients!A582</f>
        <v>0</v>
      </c>
    </row>
    <row r="595" spans="19:20">
      <c r="S595" s="18" t="str">
        <f t="shared" si="69"/>
        <v/>
      </c>
      <c r="T595" s="18">
        <f>Ingredients!A583</f>
        <v>0</v>
      </c>
    </row>
    <row r="596" spans="19:20">
      <c r="S596" s="18" t="str">
        <f t="shared" si="69"/>
        <v/>
      </c>
      <c r="T596" s="18">
        <f>Ingredients!A584</f>
        <v>0</v>
      </c>
    </row>
    <row r="597" spans="19:20">
      <c r="S597" s="18" t="str">
        <f t="shared" si="69"/>
        <v/>
      </c>
      <c r="T597" s="18">
        <f>Ingredients!A585</f>
        <v>0</v>
      </c>
    </row>
    <row r="598" spans="19:20">
      <c r="S598" s="18" t="str">
        <f t="shared" si="69"/>
        <v/>
      </c>
      <c r="T598" s="18">
        <f>Ingredients!A586</f>
        <v>0</v>
      </c>
    </row>
    <row r="599" spans="19:20">
      <c r="S599" s="18" t="str">
        <f t="shared" si="69"/>
        <v/>
      </c>
      <c r="T599" s="18">
        <f>Ingredients!A587</f>
        <v>0</v>
      </c>
    </row>
    <row r="600" spans="19:20">
      <c r="S600" s="18" t="str">
        <f t="shared" si="69"/>
        <v/>
      </c>
      <c r="T600" s="18">
        <f>Ingredients!A588</f>
        <v>0</v>
      </c>
    </row>
    <row r="601" spans="19:20">
      <c r="S601" s="18" t="str">
        <f t="shared" si="69"/>
        <v/>
      </c>
      <c r="T601" s="18">
        <f>Ingredients!A589</f>
        <v>0</v>
      </c>
    </row>
    <row r="602" spans="19:20">
      <c r="S602" s="18" t="str">
        <f t="shared" si="69"/>
        <v/>
      </c>
      <c r="T602" s="18">
        <f>Ingredients!A590</f>
        <v>0</v>
      </c>
    </row>
    <row r="603" spans="19:20">
      <c r="S603" s="18" t="str">
        <f t="shared" si="69"/>
        <v/>
      </c>
      <c r="T603" s="18">
        <f>Ingredients!A591</f>
        <v>0</v>
      </c>
    </row>
    <row r="604" spans="19:20">
      <c r="S604" s="18" t="str">
        <f t="shared" si="69"/>
        <v/>
      </c>
      <c r="T604" s="18">
        <f>Ingredients!A592</f>
        <v>0</v>
      </c>
    </row>
    <row r="605" spans="19:20">
      <c r="S605" s="18" t="str">
        <f t="shared" si="69"/>
        <v/>
      </c>
      <c r="T605" s="18">
        <f>Ingredients!A593</f>
        <v>0</v>
      </c>
    </row>
    <row r="606" spans="19:20">
      <c r="S606" s="18" t="str">
        <f t="shared" si="69"/>
        <v/>
      </c>
      <c r="T606" s="18">
        <f>Ingredients!A594</f>
        <v>0</v>
      </c>
    </row>
    <row r="607" spans="19:20">
      <c r="S607" s="18" t="str">
        <f t="shared" si="69"/>
        <v/>
      </c>
      <c r="T607" s="18">
        <f>Ingredients!A595</f>
        <v>0</v>
      </c>
    </row>
    <row r="608" spans="19:20">
      <c r="S608" s="18" t="str">
        <f t="shared" si="69"/>
        <v/>
      </c>
      <c r="T608" s="18">
        <f>Ingredients!A596</f>
        <v>0</v>
      </c>
    </row>
    <row r="609" spans="19:20">
      <c r="S609" s="18" t="str">
        <f t="shared" ref="S609:S672" si="70">IF(T609=0,"",T609)</f>
        <v/>
      </c>
      <c r="T609" s="18">
        <f>Ingredients!A597</f>
        <v>0</v>
      </c>
    </row>
    <row r="610" spans="19:20">
      <c r="S610" s="18" t="str">
        <f t="shared" si="70"/>
        <v/>
      </c>
      <c r="T610" s="18">
        <f>Ingredients!A598</f>
        <v>0</v>
      </c>
    </row>
    <row r="611" spans="19:20">
      <c r="S611" s="18" t="str">
        <f t="shared" si="70"/>
        <v/>
      </c>
      <c r="T611" s="18">
        <f>Ingredients!A599</f>
        <v>0</v>
      </c>
    </row>
    <row r="612" spans="19:20">
      <c r="S612" s="18" t="str">
        <f t="shared" si="70"/>
        <v/>
      </c>
      <c r="T612" s="18">
        <f>Ingredients!A600</f>
        <v>0</v>
      </c>
    </row>
    <row r="613" spans="19:20">
      <c r="S613" s="18" t="str">
        <f t="shared" si="70"/>
        <v/>
      </c>
      <c r="T613" s="18">
        <f>Ingredients!A601</f>
        <v>0</v>
      </c>
    </row>
    <row r="614" spans="19:20">
      <c r="S614" s="18" t="str">
        <f t="shared" si="70"/>
        <v/>
      </c>
      <c r="T614" s="18">
        <f>Ingredients!A602</f>
        <v>0</v>
      </c>
    </row>
    <row r="615" spans="19:20">
      <c r="S615" s="18" t="str">
        <f t="shared" si="70"/>
        <v/>
      </c>
      <c r="T615" s="18">
        <f>Ingredients!A603</f>
        <v>0</v>
      </c>
    </row>
    <row r="616" spans="19:20">
      <c r="S616" s="18" t="str">
        <f t="shared" si="70"/>
        <v/>
      </c>
      <c r="T616" s="18">
        <f>Ingredients!A604</f>
        <v>0</v>
      </c>
    </row>
    <row r="617" spans="19:20">
      <c r="S617" s="18" t="str">
        <f t="shared" si="70"/>
        <v/>
      </c>
      <c r="T617" s="18">
        <f>Ingredients!A605</f>
        <v>0</v>
      </c>
    </row>
    <row r="618" spans="19:20">
      <c r="S618" s="18" t="str">
        <f t="shared" si="70"/>
        <v/>
      </c>
      <c r="T618" s="18">
        <f>Ingredients!A606</f>
        <v>0</v>
      </c>
    </row>
    <row r="619" spans="19:20">
      <c r="S619" s="18" t="str">
        <f t="shared" si="70"/>
        <v/>
      </c>
      <c r="T619" s="18">
        <f>Ingredients!A607</f>
        <v>0</v>
      </c>
    </row>
    <row r="620" spans="19:20">
      <c r="S620" s="18" t="str">
        <f t="shared" si="70"/>
        <v/>
      </c>
      <c r="T620" s="18">
        <f>Ingredients!A608</f>
        <v>0</v>
      </c>
    </row>
    <row r="621" spans="19:20">
      <c r="S621" s="18" t="str">
        <f t="shared" si="70"/>
        <v/>
      </c>
      <c r="T621" s="18">
        <f>Ingredients!A609</f>
        <v>0</v>
      </c>
    </row>
    <row r="622" spans="19:20">
      <c r="S622" s="18" t="str">
        <f t="shared" si="70"/>
        <v/>
      </c>
      <c r="T622" s="18">
        <f>Ingredients!A610</f>
        <v>0</v>
      </c>
    </row>
    <row r="623" spans="19:20">
      <c r="S623" s="18" t="str">
        <f t="shared" si="70"/>
        <v/>
      </c>
      <c r="T623" s="18">
        <f>Ingredients!A611</f>
        <v>0</v>
      </c>
    </row>
    <row r="624" spans="19:20">
      <c r="S624" s="18" t="str">
        <f t="shared" si="70"/>
        <v/>
      </c>
      <c r="T624" s="18">
        <f>Ingredients!A612</f>
        <v>0</v>
      </c>
    </row>
    <row r="625" spans="19:20">
      <c r="S625" s="18" t="str">
        <f t="shared" si="70"/>
        <v/>
      </c>
      <c r="T625" s="18">
        <f>Ingredients!A613</f>
        <v>0</v>
      </c>
    </row>
    <row r="626" spans="19:20">
      <c r="S626" s="18" t="str">
        <f t="shared" si="70"/>
        <v/>
      </c>
      <c r="T626" s="18">
        <f>Ingredients!A614</f>
        <v>0</v>
      </c>
    </row>
    <row r="627" spans="19:20">
      <c r="S627" s="18" t="str">
        <f t="shared" si="70"/>
        <v/>
      </c>
      <c r="T627" s="18">
        <f>Ingredients!A615</f>
        <v>0</v>
      </c>
    </row>
    <row r="628" spans="19:20">
      <c r="S628" s="18" t="str">
        <f t="shared" si="70"/>
        <v/>
      </c>
      <c r="T628" s="18">
        <f>Ingredients!A616</f>
        <v>0</v>
      </c>
    </row>
    <row r="629" spans="19:20">
      <c r="S629" s="18" t="str">
        <f t="shared" si="70"/>
        <v/>
      </c>
      <c r="T629" s="18">
        <f>Ingredients!A617</f>
        <v>0</v>
      </c>
    </row>
    <row r="630" spans="19:20">
      <c r="S630" s="18" t="str">
        <f t="shared" si="70"/>
        <v/>
      </c>
      <c r="T630" s="18">
        <f>Ingredients!A618</f>
        <v>0</v>
      </c>
    </row>
    <row r="631" spans="19:20">
      <c r="S631" s="18" t="str">
        <f t="shared" si="70"/>
        <v/>
      </c>
      <c r="T631" s="18">
        <f>Ingredients!A619</f>
        <v>0</v>
      </c>
    </row>
    <row r="632" spans="19:20">
      <c r="S632" s="18" t="str">
        <f t="shared" si="70"/>
        <v/>
      </c>
      <c r="T632" s="18">
        <f>Ingredients!A620</f>
        <v>0</v>
      </c>
    </row>
    <row r="633" spans="19:20">
      <c r="S633" s="18" t="str">
        <f t="shared" si="70"/>
        <v/>
      </c>
      <c r="T633" s="18">
        <f>Ingredients!A621</f>
        <v>0</v>
      </c>
    </row>
    <row r="634" spans="19:20">
      <c r="S634" s="18" t="str">
        <f t="shared" si="70"/>
        <v/>
      </c>
      <c r="T634" s="18">
        <f>Ingredients!A622</f>
        <v>0</v>
      </c>
    </row>
    <row r="635" spans="19:20">
      <c r="S635" s="18" t="str">
        <f t="shared" si="70"/>
        <v/>
      </c>
      <c r="T635" s="18">
        <f>Ingredients!A623</f>
        <v>0</v>
      </c>
    </row>
    <row r="636" spans="19:20">
      <c r="S636" s="18" t="str">
        <f t="shared" si="70"/>
        <v/>
      </c>
      <c r="T636" s="18">
        <f>Ingredients!A624</f>
        <v>0</v>
      </c>
    </row>
    <row r="637" spans="19:20">
      <c r="S637" s="18" t="str">
        <f t="shared" si="70"/>
        <v/>
      </c>
      <c r="T637" s="18">
        <f>Ingredients!A625</f>
        <v>0</v>
      </c>
    </row>
    <row r="638" spans="19:20">
      <c r="S638" s="18" t="str">
        <f t="shared" si="70"/>
        <v/>
      </c>
      <c r="T638" s="18">
        <f>Ingredients!A626</f>
        <v>0</v>
      </c>
    </row>
    <row r="639" spans="19:20">
      <c r="S639" s="18" t="str">
        <f t="shared" si="70"/>
        <v/>
      </c>
      <c r="T639" s="18">
        <f>Ingredients!A627</f>
        <v>0</v>
      </c>
    </row>
    <row r="640" spans="19:20">
      <c r="S640" s="18" t="str">
        <f t="shared" si="70"/>
        <v/>
      </c>
      <c r="T640" s="18">
        <f>Ingredients!A628</f>
        <v>0</v>
      </c>
    </row>
    <row r="641" spans="19:20">
      <c r="S641" s="18" t="str">
        <f t="shared" si="70"/>
        <v/>
      </c>
      <c r="T641" s="18">
        <f>Ingredients!A629</f>
        <v>0</v>
      </c>
    </row>
    <row r="642" spans="19:20">
      <c r="S642" s="18" t="str">
        <f t="shared" si="70"/>
        <v/>
      </c>
      <c r="T642" s="18">
        <f>Ingredients!A630</f>
        <v>0</v>
      </c>
    </row>
    <row r="643" spans="19:20">
      <c r="S643" s="18" t="str">
        <f t="shared" si="70"/>
        <v/>
      </c>
      <c r="T643" s="18">
        <f>Ingredients!A631</f>
        <v>0</v>
      </c>
    </row>
    <row r="644" spans="19:20">
      <c r="S644" s="18" t="str">
        <f t="shared" si="70"/>
        <v/>
      </c>
      <c r="T644" s="18">
        <f>Ingredients!A632</f>
        <v>0</v>
      </c>
    </row>
    <row r="645" spans="19:20">
      <c r="S645" s="18" t="str">
        <f t="shared" si="70"/>
        <v/>
      </c>
      <c r="T645" s="18">
        <f>Ingredients!A633</f>
        <v>0</v>
      </c>
    </row>
    <row r="646" spans="19:20">
      <c r="S646" s="18" t="str">
        <f t="shared" si="70"/>
        <v/>
      </c>
      <c r="T646" s="18">
        <f>Ingredients!A634</f>
        <v>0</v>
      </c>
    </row>
    <row r="647" spans="19:20">
      <c r="S647" s="18" t="str">
        <f t="shared" si="70"/>
        <v/>
      </c>
      <c r="T647" s="18">
        <f>Ingredients!A635</f>
        <v>0</v>
      </c>
    </row>
    <row r="648" spans="19:20">
      <c r="S648" s="18" t="str">
        <f t="shared" si="70"/>
        <v/>
      </c>
      <c r="T648" s="18">
        <f>Ingredients!A636</f>
        <v>0</v>
      </c>
    </row>
    <row r="649" spans="19:20">
      <c r="S649" s="18" t="str">
        <f t="shared" si="70"/>
        <v/>
      </c>
      <c r="T649" s="18">
        <f>Ingredients!A637</f>
        <v>0</v>
      </c>
    </row>
    <row r="650" spans="19:20">
      <c r="S650" s="18" t="str">
        <f t="shared" si="70"/>
        <v/>
      </c>
      <c r="T650" s="18">
        <f>Ingredients!A638</f>
        <v>0</v>
      </c>
    </row>
    <row r="651" spans="19:20">
      <c r="S651" s="18" t="str">
        <f t="shared" si="70"/>
        <v/>
      </c>
      <c r="T651" s="18">
        <f>Ingredients!A639</f>
        <v>0</v>
      </c>
    </row>
    <row r="652" spans="19:20">
      <c r="S652" s="18" t="str">
        <f t="shared" si="70"/>
        <v/>
      </c>
      <c r="T652" s="18">
        <f>Ingredients!A640</f>
        <v>0</v>
      </c>
    </row>
    <row r="653" spans="19:20">
      <c r="S653" s="18" t="str">
        <f t="shared" si="70"/>
        <v/>
      </c>
      <c r="T653" s="18">
        <f>Ingredients!A641</f>
        <v>0</v>
      </c>
    </row>
    <row r="654" spans="19:20">
      <c r="S654" s="18" t="str">
        <f t="shared" si="70"/>
        <v/>
      </c>
      <c r="T654" s="18">
        <f>Ingredients!A642</f>
        <v>0</v>
      </c>
    </row>
    <row r="655" spans="19:20">
      <c r="S655" s="18" t="str">
        <f t="shared" si="70"/>
        <v/>
      </c>
      <c r="T655" s="18">
        <f>Ingredients!A643</f>
        <v>0</v>
      </c>
    </row>
    <row r="656" spans="19:20">
      <c r="S656" s="18" t="str">
        <f t="shared" si="70"/>
        <v/>
      </c>
      <c r="T656" s="18">
        <f>Ingredients!A644</f>
        <v>0</v>
      </c>
    </row>
    <row r="657" spans="19:20">
      <c r="S657" s="18" t="str">
        <f t="shared" si="70"/>
        <v/>
      </c>
      <c r="T657" s="18">
        <f>Ingredients!A645</f>
        <v>0</v>
      </c>
    </row>
    <row r="658" spans="19:20">
      <c r="S658" s="18" t="str">
        <f t="shared" si="70"/>
        <v/>
      </c>
      <c r="T658" s="18">
        <f>Ingredients!A646</f>
        <v>0</v>
      </c>
    </row>
    <row r="659" spans="19:20">
      <c r="S659" s="18" t="str">
        <f t="shared" si="70"/>
        <v/>
      </c>
      <c r="T659" s="18">
        <f>Ingredients!A647</f>
        <v>0</v>
      </c>
    </row>
    <row r="660" spans="19:20">
      <c r="S660" s="18" t="str">
        <f t="shared" si="70"/>
        <v/>
      </c>
      <c r="T660" s="18">
        <f>Ingredients!A648</f>
        <v>0</v>
      </c>
    </row>
    <row r="661" spans="19:20">
      <c r="S661" s="18" t="str">
        <f t="shared" si="70"/>
        <v/>
      </c>
      <c r="T661" s="18">
        <f>Ingredients!A649</f>
        <v>0</v>
      </c>
    </row>
    <row r="662" spans="19:20">
      <c r="S662" s="18" t="str">
        <f t="shared" si="70"/>
        <v/>
      </c>
      <c r="T662" s="18">
        <f>Ingredients!A650</f>
        <v>0</v>
      </c>
    </row>
    <row r="663" spans="19:20">
      <c r="S663" s="18" t="str">
        <f t="shared" si="70"/>
        <v/>
      </c>
      <c r="T663" s="18">
        <f>Ingredients!A651</f>
        <v>0</v>
      </c>
    </row>
    <row r="664" spans="19:20">
      <c r="S664" s="18" t="str">
        <f t="shared" si="70"/>
        <v/>
      </c>
      <c r="T664" s="18">
        <f>Ingredients!A652</f>
        <v>0</v>
      </c>
    </row>
    <row r="665" spans="19:20">
      <c r="S665" s="18" t="str">
        <f t="shared" si="70"/>
        <v/>
      </c>
      <c r="T665" s="18">
        <f>Ingredients!A653</f>
        <v>0</v>
      </c>
    </row>
    <row r="666" spans="19:20">
      <c r="S666" s="18" t="str">
        <f t="shared" si="70"/>
        <v/>
      </c>
      <c r="T666" s="18">
        <f>Ingredients!A654</f>
        <v>0</v>
      </c>
    </row>
    <row r="667" spans="19:20">
      <c r="S667" s="18" t="str">
        <f t="shared" si="70"/>
        <v/>
      </c>
      <c r="T667" s="18">
        <f>Ingredients!A655</f>
        <v>0</v>
      </c>
    </row>
    <row r="668" spans="19:20">
      <c r="S668" s="18" t="str">
        <f t="shared" si="70"/>
        <v/>
      </c>
      <c r="T668" s="18">
        <f>Ingredients!A656</f>
        <v>0</v>
      </c>
    </row>
    <row r="669" spans="19:20">
      <c r="S669" s="18" t="str">
        <f t="shared" si="70"/>
        <v/>
      </c>
      <c r="T669" s="18">
        <f>Ingredients!A657</f>
        <v>0</v>
      </c>
    </row>
    <row r="670" spans="19:20">
      <c r="S670" s="18" t="str">
        <f t="shared" si="70"/>
        <v/>
      </c>
      <c r="T670" s="18">
        <f>Ingredients!A658</f>
        <v>0</v>
      </c>
    </row>
    <row r="671" spans="19:20">
      <c r="S671" s="18" t="str">
        <f t="shared" si="70"/>
        <v/>
      </c>
      <c r="T671" s="18">
        <f>Ingredients!A659</f>
        <v>0</v>
      </c>
    </row>
    <row r="672" spans="19:20">
      <c r="S672" s="18" t="str">
        <f t="shared" si="70"/>
        <v/>
      </c>
      <c r="T672" s="18">
        <f>Ingredients!A660</f>
        <v>0</v>
      </c>
    </row>
    <row r="673" spans="19:20">
      <c r="S673" s="18" t="str">
        <f t="shared" ref="S673:S736" si="71">IF(T673=0,"",T673)</f>
        <v/>
      </c>
      <c r="T673" s="18">
        <f>Ingredients!A661</f>
        <v>0</v>
      </c>
    </row>
    <row r="674" spans="19:20">
      <c r="S674" s="18" t="str">
        <f t="shared" si="71"/>
        <v/>
      </c>
      <c r="T674" s="18">
        <f>Ingredients!A662</f>
        <v>0</v>
      </c>
    </row>
    <row r="675" spans="19:20">
      <c r="S675" s="18" t="str">
        <f t="shared" si="71"/>
        <v/>
      </c>
      <c r="T675" s="18">
        <f>Ingredients!A663</f>
        <v>0</v>
      </c>
    </row>
    <row r="676" spans="19:20">
      <c r="S676" s="18" t="str">
        <f t="shared" si="71"/>
        <v/>
      </c>
      <c r="T676" s="18">
        <f>Ingredients!A664</f>
        <v>0</v>
      </c>
    </row>
    <row r="677" spans="19:20">
      <c r="S677" s="18" t="str">
        <f t="shared" si="71"/>
        <v/>
      </c>
      <c r="T677" s="18">
        <f>Ingredients!A665</f>
        <v>0</v>
      </c>
    </row>
    <row r="678" spans="19:20">
      <c r="S678" s="18" t="str">
        <f t="shared" si="71"/>
        <v/>
      </c>
      <c r="T678" s="18">
        <f>Ingredients!A666</f>
        <v>0</v>
      </c>
    </row>
    <row r="679" spans="19:20">
      <c r="S679" s="18" t="str">
        <f t="shared" si="71"/>
        <v/>
      </c>
      <c r="T679" s="18">
        <f>Ingredients!A667</f>
        <v>0</v>
      </c>
    </row>
    <row r="680" spans="19:20">
      <c r="S680" s="18" t="str">
        <f t="shared" si="71"/>
        <v/>
      </c>
      <c r="T680" s="18">
        <f>Ingredients!A668</f>
        <v>0</v>
      </c>
    </row>
    <row r="681" spans="19:20">
      <c r="S681" s="18" t="str">
        <f t="shared" si="71"/>
        <v/>
      </c>
      <c r="T681" s="18">
        <f>Ingredients!A669</f>
        <v>0</v>
      </c>
    </row>
    <row r="682" spans="19:20">
      <c r="S682" s="18" t="str">
        <f t="shared" si="71"/>
        <v/>
      </c>
      <c r="T682" s="18">
        <f>Ingredients!A670</f>
        <v>0</v>
      </c>
    </row>
    <row r="683" spans="19:20">
      <c r="S683" s="18" t="str">
        <f t="shared" si="71"/>
        <v/>
      </c>
      <c r="T683" s="18">
        <f>Ingredients!A671</f>
        <v>0</v>
      </c>
    </row>
    <row r="684" spans="19:20">
      <c r="S684" s="18" t="str">
        <f t="shared" si="71"/>
        <v/>
      </c>
      <c r="T684" s="18">
        <f>Ingredients!A672</f>
        <v>0</v>
      </c>
    </row>
    <row r="685" spans="19:20">
      <c r="S685" s="18" t="str">
        <f t="shared" si="71"/>
        <v/>
      </c>
      <c r="T685" s="18">
        <f>Ingredients!A673</f>
        <v>0</v>
      </c>
    </row>
    <row r="686" spans="19:20">
      <c r="S686" s="18" t="str">
        <f t="shared" si="71"/>
        <v/>
      </c>
      <c r="T686" s="18">
        <f>Ingredients!A674</f>
        <v>0</v>
      </c>
    </row>
    <row r="687" spans="19:20">
      <c r="S687" s="18" t="str">
        <f t="shared" si="71"/>
        <v/>
      </c>
      <c r="T687" s="18">
        <f>Ingredients!A675</f>
        <v>0</v>
      </c>
    </row>
    <row r="688" spans="19:20">
      <c r="S688" s="18" t="str">
        <f t="shared" si="71"/>
        <v/>
      </c>
      <c r="T688" s="18">
        <f>Ingredients!A676</f>
        <v>0</v>
      </c>
    </row>
    <row r="689" spans="19:20">
      <c r="S689" s="18" t="str">
        <f t="shared" si="71"/>
        <v/>
      </c>
      <c r="T689" s="18">
        <f>Ingredients!A677</f>
        <v>0</v>
      </c>
    </row>
    <row r="690" spans="19:20">
      <c r="S690" s="18" t="str">
        <f t="shared" si="71"/>
        <v/>
      </c>
      <c r="T690" s="18">
        <f>Ingredients!A678</f>
        <v>0</v>
      </c>
    </row>
    <row r="691" spans="19:20">
      <c r="S691" s="18" t="str">
        <f t="shared" si="71"/>
        <v/>
      </c>
      <c r="T691" s="18">
        <f>Ingredients!A679</f>
        <v>0</v>
      </c>
    </row>
    <row r="692" spans="19:20">
      <c r="S692" s="18" t="str">
        <f t="shared" si="71"/>
        <v/>
      </c>
      <c r="T692" s="18">
        <f>Ingredients!A680</f>
        <v>0</v>
      </c>
    </row>
    <row r="693" spans="19:20">
      <c r="S693" s="18" t="str">
        <f t="shared" si="71"/>
        <v/>
      </c>
      <c r="T693" s="18">
        <f>Ingredients!A681</f>
        <v>0</v>
      </c>
    </row>
    <row r="694" spans="19:20">
      <c r="S694" s="18" t="str">
        <f t="shared" si="71"/>
        <v/>
      </c>
      <c r="T694" s="18">
        <f>Ingredients!A682</f>
        <v>0</v>
      </c>
    </row>
    <row r="695" spans="19:20">
      <c r="S695" s="18" t="str">
        <f t="shared" si="71"/>
        <v/>
      </c>
      <c r="T695" s="18">
        <f>Ingredients!A683</f>
        <v>0</v>
      </c>
    </row>
    <row r="696" spans="19:20">
      <c r="S696" s="18" t="str">
        <f t="shared" si="71"/>
        <v/>
      </c>
      <c r="T696" s="18">
        <f>Ingredients!A684</f>
        <v>0</v>
      </c>
    </row>
    <row r="697" spans="19:20">
      <c r="S697" s="18" t="str">
        <f t="shared" si="71"/>
        <v/>
      </c>
      <c r="T697" s="18">
        <f>Ingredients!A685</f>
        <v>0</v>
      </c>
    </row>
    <row r="698" spans="19:20">
      <c r="S698" s="18" t="str">
        <f t="shared" si="71"/>
        <v/>
      </c>
      <c r="T698" s="18">
        <f>Ingredients!A686</f>
        <v>0</v>
      </c>
    </row>
    <row r="699" spans="19:20">
      <c r="S699" s="18" t="str">
        <f t="shared" si="71"/>
        <v/>
      </c>
      <c r="T699" s="18">
        <f>Ingredients!A687</f>
        <v>0</v>
      </c>
    </row>
    <row r="700" spans="19:20">
      <c r="S700" s="18" t="str">
        <f t="shared" si="71"/>
        <v/>
      </c>
      <c r="T700" s="18">
        <f>Ingredients!A688</f>
        <v>0</v>
      </c>
    </row>
    <row r="701" spans="19:20">
      <c r="S701" s="18" t="str">
        <f t="shared" si="71"/>
        <v/>
      </c>
      <c r="T701" s="18">
        <f>Ingredients!A689</f>
        <v>0</v>
      </c>
    </row>
    <row r="702" spans="19:20">
      <c r="S702" s="18" t="str">
        <f t="shared" si="71"/>
        <v/>
      </c>
      <c r="T702" s="18">
        <f>Ingredients!A690</f>
        <v>0</v>
      </c>
    </row>
    <row r="703" spans="19:20">
      <c r="S703" s="18" t="str">
        <f t="shared" si="71"/>
        <v/>
      </c>
      <c r="T703" s="18">
        <f>Ingredients!A691</f>
        <v>0</v>
      </c>
    </row>
    <row r="704" spans="19:20">
      <c r="S704" s="18" t="str">
        <f t="shared" si="71"/>
        <v/>
      </c>
      <c r="T704" s="18">
        <f>Ingredients!A692</f>
        <v>0</v>
      </c>
    </row>
    <row r="705" spans="19:20">
      <c r="S705" s="18" t="str">
        <f t="shared" si="71"/>
        <v/>
      </c>
      <c r="T705" s="18">
        <f>Ingredients!A693</f>
        <v>0</v>
      </c>
    </row>
    <row r="706" spans="19:20">
      <c r="S706" s="18" t="str">
        <f t="shared" si="71"/>
        <v/>
      </c>
      <c r="T706" s="18">
        <f>Ingredients!A694</f>
        <v>0</v>
      </c>
    </row>
    <row r="707" spans="19:20">
      <c r="S707" s="18" t="str">
        <f t="shared" si="71"/>
        <v/>
      </c>
      <c r="T707" s="18">
        <f>Ingredients!A695</f>
        <v>0</v>
      </c>
    </row>
    <row r="708" spans="19:20">
      <c r="S708" s="18" t="str">
        <f t="shared" si="71"/>
        <v/>
      </c>
      <c r="T708" s="18">
        <f>Ingredients!A696</f>
        <v>0</v>
      </c>
    </row>
    <row r="709" spans="19:20">
      <c r="S709" s="18" t="str">
        <f t="shared" si="71"/>
        <v/>
      </c>
      <c r="T709" s="18">
        <f>Ingredients!A697</f>
        <v>0</v>
      </c>
    </row>
    <row r="710" spans="19:20">
      <c r="S710" s="18" t="str">
        <f t="shared" si="71"/>
        <v/>
      </c>
      <c r="T710" s="18">
        <f>Ingredients!A698</f>
        <v>0</v>
      </c>
    </row>
    <row r="711" spans="19:20">
      <c r="S711" s="18" t="str">
        <f t="shared" si="71"/>
        <v/>
      </c>
      <c r="T711" s="18">
        <f>Ingredients!A699</f>
        <v>0</v>
      </c>
    </row>
    <row r="712" spans="19:20">
      <c r="S712" s="18" t="str">
        <f t="shared" si="71"/>
        <v/>
      </c>
      <c r="T712" s="18">
        <f>Ingredients!A700</f>
        <v>0</v>
      </c>
    </row>
    <row r="713" spans="19:20">
      <c r="S713" s="18" t="str">
        <f t="shared" si="71"/>
        <v/>
      </c>
      <c r="T713" s="18">
        <f>Ingredients!A701</f>
        <v>0</v>
      </c>
    </row>
    <row r="714" spans="19:20">
      <c r="S714" s="18" t="str">
        <f t="shared" si="71"/>
        <v/>
      </c>
      <c r="T714" s="18">
        <f>Ingredients!A702</f>
        <v>0</v>
      </c>
    </row>
    <row r="715" spans="19:20">
      <c r="S715" s="18" t="str">
        <f t="shared" si="71"/>
        <v/>
      </c>
      <c r="T715" s="18">
        <f>Ingredients!A703</f>
        <v>0</v>
      </c>
    </row>
    <row r="716" spans="19:20">
      <c r="S716" s="18" t="str">
        <f t="shared" si="71"/>
        <v/>
      </c>
      <c r="T716" s="18">
        <f>Ingredients!A704</f>
        <v>0</v>
      </c>
    </row>
    <row r="717" spans="19:20">
      <c r="S717" s="18" t="str">
        <f t="shared" si="71"/>
        <v/>
      </c>
      <c r="T717" s="18">
        <f>Ingredients!A705</f>
        <v>0</v>
      </c>
    </row>
    <row r="718" spans="19:20">
      <c r="S718" s="18" t="str">
        <f t="shared" si="71"/>
        <v/>
      </c>
      <c r="T718" s="18">
        <f>Ingredients!A706</f>
        <v>0</v>
      </c>
    </row>
    <row r="719" spans="19:20">
      <c r="S719" s="18" t="str">
        <f t="shared" si="71"/>
        <v/>
      </c>
      <c r="T719" s="18">
        <f>Ingredients!A707</f>
        <v>0</v>
      </c>
    </row>
    <row r="720" spans="19:20">
      <c r="S720" s="18" t="str">
        <f t="shared" si="71"/>
        <v/>
      </c>
      <c r="T720" s="18">
        <f>Ingredients!A708</f>
        <v>0</v>
      </c>
    </row>
    <row r="721" spans="19:20">
      <c r="S721" s="18" t="str">
        <f t="shared" si="71"/>
        <v/>
      </c>
      <c r="T721" s="18">
        <f>Ingredients!A709</f>
        <v>0</v>
      </c>
    </row>
    <row r="722" spans="19:20">
      <c r="S722" s="18" t="str">
        <f t="shared" si="71"/>
        <v/>
      </c>
      <c r="T722" s="18">
        <f>Ingredients!A710</f>
        <v>0</v>
      </c>
    </row>
    <row r="723" spans="19:20">
      <c r="S723" s="18" t="str">
        <f t="shared" si="71"/>
        <v/>
      </c>
      <c r="T723" s="18">
        <f>Ingredients!A711</f>
        <v>0</v>
      </c>
    </row>
    <row r="724" spans="19:20">
      <c r="S724" s="18" t="str">
        <f t="shared" si="71"/>
        <v/>
      </c>
      <c r="T724" s="18">
        <f>Ingredients!A712</f>
        <v>0</v>
      </c>
    </row>
    <row r="725" spans="19:20">
      <c r="S725" s="18" t="str">
        <f t="shared" si="71"/>
        <v/>
      </c>
      <c r="T725" s="18">
        <f>Ingredients!A713</f>
        <v>0</v>
      </c>
    </row>
    <row r="726" spans="19:20">
      <c r="S726" s="18" t="str">
        <f t="shared" si="71"/>
        <v/>
      </c>
      <c r="T726" s="18">
        <f>Ingredients!A714</f>
        <v>0</v>
      </c>
    </row>
    <row r="727" spans="19:20">
      <c r="S727" s="18" t="str">
        <f t="shared" si="71"/>
        <v/>
      </c>
      <c r="T727" s="18">
        <f>Ingredients!A715</f>
        <v>0</v>
      </c>
    </row>
    <row r="728" spans="19:20">
      <c r="S728" s="18" t="str">
        <f t="shared" si="71"/>
        <v/>
      </c>
      <c r="T728" s="18">
        <f>Ingredients!A716</f>
        <v>0</v>
      </c>
    </row>
    <row r="729" spans="19:20">
      <c r="S729" s="18" t="str">
        <f t="shared" si="71"/>
        <v/>
      </c>
      <c r="T729" s="18">
        <f>Ingredients!A717</f>
        <v>0</v>
      </c>
    </row>
    <row r="730" spans="19:20">
      <c r="S730" s="18" t="str">
        <f t="shared" si="71"/>
        <v/>
      </c>
      <c r="T730" s="18">
        <f>Ingredients!A718</f>
        <v>0</v>
      </c>
    </row>
    <row r="731" spans="19:20">
      <c r="S731" s="18" t="str">
        <f t="shared" si="71"/>
        <v/>
      </c>
      <c r="T731" s="18">
        <f>Ingredients!A719</f>
        <v>0</v>
      </c>
    </row>
    <row r="732" spans="19:20">
      <c r="S732" s="18" t="str">
        <f t="shared" si="71"/>
        <v/>
      </c>
      <c r="T732" s="18">
        <f>Ingredients!A720</f>
        <v>0</v>
      </c>
    </row>
    <row r="733" spans="19:20">
      <c r="S733" s="18" t="str">
        <f t="shared" si="71"/>
        <v/>
      </c>
      <c r="T733" s="18">
        <f>Ingredients!A721</f>
        <v>0</v>
      </c>
    </row>
    <row r="734" spans="19:20">
      <c r="S734" s="18" t="str">
        <f t="shared" si="71"/>
        <v/>
      </c>
      <c r="T734" s="18">
        <f>Ingredients!A722</f>
        <v>0</v>
      </c>
    </row>
    <row r="735" spans="19:20">
      <c r="S735" s="18" t="str">
        <f t="shared" si="71"/>
        <v/>
      </c>
      <c r="T735" s="18">
        <f>Ingredients!A723</f>
        <v>0</v>
      </c>
    </row>
    <row r="736" spans="19:20">
      <c r="S736" s="18" t="str">
        <f t="shared" si="71"/>
        <v/>
      </c>
      <c r="T736" s="18">
        <f>Ingredients!A724</f>
        <v>0</v>
      </c>
    </row>
    <row r="737" spans="19:20">
      <c r="S737" s="18" t="str">
        <f t="shared" ref="S737:S800" si="72">IF(T737=0,"",T737)</f>
        <v/>
      </c>
      <c r="T737" s="18">
        <f>Ingredients!A725</f>
        <v>0</v>
      </c>
    </row>
    <row r="738" spans="19:20">
      <c r="S738" s="18" t="str">
        <f t="shared" si="72"/>
        <v/>
      </c>
      <c r="T738" s="18">
        <f>Ingredients!A726</f>
        <v>0</v>
      </c>
    </row>
    <row r="739" spans="19:20">
      <c r="S739" s="18" t="str">
        <f t="shared" si="72"/>
        <v/>
      </c>
      <c r="T739" s="18">
        <f>Ingredients!A727</f>
        <v>0</v>
      </c>
    </row>
    <row r="740" spans="19:20">
      <c r="S740" s="18" t="str">
        <f t="shared" si="72"/>
        <v/>
      </c>
      <c r="T740" s="18">
        <f>Ingredients!A728</f>
        <v>0</v>
      </c>
    </row>
    <row r="741" spans="19:20">
      <c r="S741" s="18" t="str">
        <f t="shared" si="72"/>
        <v/>
      </c>
      <c r="T741" s="18">
        <f>Ingredients!A729</f>
        <v>0</v>
      </c>
    </row>
    <row r="742" spans="19:20">
      <c r="S742" s="18" t="str">
        <f t="shared" si="72"/>
        <v/>
      </c>
      <c r="T742" s="18">
        <f>Ingredients!A730</f>
        <v>0</v>
      </c>
    </row>
    <row r="743" spans="19:20">
      <c r="S743" s="18" t="str">
        <f t="shared" si="72"/>
        <v/>
      </c>
      <c r="T743" s="18">
        <f>Ingredients!A731</f>
        <v>0</v>
      </c>
    </row>
    <row r="744" spans="19:20">
      <c r="S744" s="18" t="str">
        <f t="shared" si="72"/>
        <v/>
      </c>
      <c r="T744" s="18">
        <f>Ingredients!A732</f>
        <v>0</v>
      </c>
    </row>
    <row r="745" spans="19:20">
      <c r="S745" s="18" t="str">
        <f t="shared" si="72"/>
        <v/>
      </c>
      <c r="T745" s="18">
        <f>Ingredients!A733</f>
        <v>0</v>
      </c>
    </row>
    <row r="746" spans="19:20">
      <c r="S746" s="18" t="str">
        <f t="shared" si="72"/>
        <v/>
      </c>
      <c r="T746" s="18">
        <f>Ingredients!A734</f>
        <v>0</v>
      </c>
    </row>
    <row r="747" spans="19:20">
      <c r="S747" s="18" t="str">
        <f t="shared" si="72"/>
        <v/>
      </c>
      <c r="T747" s="18">
        <f>Ingredients!A735</f>
        <v>0</v>
      </c>
    </row>
    <row r="748" spans="19:20">
      <c r="S748" s="18" t="str">
        <f t="shared" si="72"/>
        <v/>
      </c>
      <c r="T748" s="18">
        <f>Ingredients!A736</f>
        <v>0</v>
      </c>
    </row>
    <row r="749" spans="19:20">
      <c r="S749" s="18" t="str">
        <f t="shared" si="72"/>
        <v/>
      </c>
      <c r="T749" s="18">
        <f>Ingredients!A737</f>
        <v>0</v>
      </c>
    </row>
    <row r="750" spans="19:20">
      <c r="S750" s="18" t="str">
        <f t="shared" si="72"/>
        <v/>
      </c>
      <c r="T750" s="18">
        <f>Ingredients!A738</f>
        <v>0</v>
      </c>
    </row>
    <row r="751" spans="19:20">
      <c r="S751" s="18" t="str">
        <f t="shared" si="72"/>
        <v/>
      </c>
      <c r="T751" s="18">
        <f>Ingredients!A739</f>
        <v>0</v>
      </c>
    </row>
    <row r="752" spans="19:20">
      <c r="S752" s="18" t="str">
        <f t="shared" si="72"/>
        <v/>
      </c>
      <c r="T752" s="18">
        <f>Ingredients!A740</f>
        <v>0</v>
      </c>
    </row>
    <row r="753" spans="19:20">
      <c r="S753" s="18" t="str">
        <f t="shared" si="72"/>
        <v/>
      </c>
      <c r="T753" s="18">
        <f>Ingredients!A741</f>
        <v>0</v>
      </c>
    </row>
    <row r="754" spans="19:20">
      <c r="S754" s="18" t="str">
        <f t="shared" si="72"/>
        <v/>
      </c>
      <c r="T754" s="18">
        <f>Ingredients!A742</f>
        <v>0</v>
      </c>
    </row>
    <row r="755" spans="19:20">
      <c r="S755" s="18" t="str">
        <f t="shared" si="72"/>
        <v/>
      </c>
      <c r="T755" s="18">
        <f>Ingredients!A743</f>
        <v>0</v>
      </c>
    </row>
    <row r="756" spans="19:20">
      <c r="S756" s="18" t="str">
        <f t="shared" si="72"/>
        <v/>
      </c>
      <c r="T756" s="18">
        <f>Ingredients!A744</f>
        <v>0</v>
      </c>
    </row>
    <row r="757" spans="19:20">
      <c r="S757" s="18" t="str">
        <f t="shared" si="72"/>
        <v/>
      </c>
      <c r="T757" s="18">
        <f>Ingredients!A745</f>
        <v>0</v>
      </c>
    </row>
    <row r="758" spans="19:20">
      <c r="S758" s="18" t="str">
        <f t="shared" si="72"/>
        <v/>
      </c>
      <c r="T758" s="18">
        <f>Ingredients!A746</f>
        <v>0</v>
      </c>
    </row>
    <row r="759" spans="19:20">
      <c r="S759" s="18" t="str">
        <f t="shared" si="72"/>
        <v/>
      </c>
      <c r="T759" s="18">
        <f>Ingredients!A747</f>
        <v>0</v>
      </c>
    </row>
    <row r="760" spans="19:20">
      <c r="S760" s="18" t="str">
        <f t="shared" si="72"/>
        <v/>
      </c>
      <c r="T760" s="18">
        <f>Ingredients!A748</f>
        <v>0</v>
      </c>
    </row>
    <row r="761" spans="19:20">
      <c r="S761" s="18" t="str">
        <f t="shared" si="72"/>
        <v/>
      </c>
      <c r="T761" s="18">
        <f>Ingredients!A749</f>
        <v>0</v>
      </c>
    </row>
    <row r="762" spans="19:20">
      <c r="S762" s="18" t="str">
        <f t="shared" si="72"/>
        <v/>
      </c>
      <c r="T762" s="18">
        <f>Ingredients!A750</f>
        <v>0</v>
      </c>
    </row>
    <row r="763" spans="19:20">
      <c r="S763" s="18" t="str">
        <f t="shared" si="72"/>
        <v/>
      </c>
      <c r="T763" s="18">
        <f>Ingredients!A751</f>
        <v>0</v>
      </c>
    </row>
    <row r="764" spans="19:20">
      <c r="S764" s="18" t="str">
        <f t="shared" si="72"/>
        <v/>
      </c>
      <c r="T764" s="18">
        <f>Ingredients!A752</f>
        <v>0</v>
      </c>
    </row>
    <row r="765" spans="19:20">
      <c r="S765" s="18" t="str">
        <f t="shared" si="72"/>
        <v/>
      </c>
      <c r="T765" s="18">
        <f>Ingredients!A753</f>
        <v>0</v>
      </c>
    </row>
    <row r="766" spans="19:20">
      <c r="S766" s="18" t="str">
        <f t="shared" si="72"/>
        <v/>
      </c>
      <c r="T766" s="18">
        <f>Ingredients!A754</f>
        <v>0</v>
      </c>
    </row>
    <row r="767" spans="19:20">
      <c r="S767" s="18" t="str">
        <f t="shared" si="72"/>
        <v/>
      </c>
      <c r="T767" s="18">
        <f>Ingredients!A755</f>
        <v>0</v>
      </c>
    </row>
    <row r="768" spans="19:20">
      <c r="S768" s="18" t="str">
        <f t="shared" si="72"/>
        <v/>
      </c>
      <c r="T768" s="18">
        <f>Ingredients!A756</f>
        <v>0</v>
      </c>
    </row>
    <row r="769" spans="19:20">
      <c r="S769" s="18" t="str">
        <f t="shared" si="72"/>
        <v/>
      </c>
      <c r="T769" s="18">
        <f>Ingredients!A757</f>
        <v>0</v>
      </c>
    </row>
    <row r="770" spans="19:20">
      <c r="S770" s="18" t="str">
        <f t="shared" si="72"/>
        <v/>
      </c>
      <c r="T770" s="18">
        <f>Ingredients!A758</f>
        <v>0</v>
      </c>
    </row>
    <row r="771" spans="19:20">
      <c r="S771" s="18" t="str">
        <f t="shared" si="72"/>
        <v/>
      </c>
      <c r="T771" s="18">
        <f>Ingredients!A759</f>
        <v>0</v>
      </c>
    </row>
    <row r="772" spans="19:20">
      <c r="S772" s="18" t="str">
        <f t="shared" si="72"/>
        <v/>
      </c>
      <c r="T772" s="18">
        <f>Ingredients!A760</f>
        <v>0</v>
      </c>
    </row>
    <row r="773" spans="19:20">
      <c r="S773" s="18" t="str">
        <f t="shared" si="72"/>
        <v/>
      </c>
      <c r="T773" s="18">
        <f>Ingredients!A761</f>
        <v>0</v>
      </c>
    </row>
    <row r="774" spans="19:20">
      <c r="S774" s="18" t="str">
        <f t="shared" si="72"/>
        <v/>
      </c>
      <c r="T774" s="18">
        <f>Ingredients!A762</f>
        <v>0</v>
      </c>
    </row>
    <row r="775" spans="19:20">
      <c r="S775" s="18" t="str">
        <f t="shared" si="72"/>
        <v/>
      </c>
      <c r="T775" s="18">
        <f>Ingredients!A763</f>
        <v>0</v>
      </c>
    </row>
    <row r="776" spans="19:20">
      <c r="S776" s="18" t="str">
        <f t="shared" si="72"/>
        <v/>
      </c>
      <c r="T776" s="18">
        <f>Ingredients!A764</f>
        <v>0</v>
      </c>
    </row>
    <row r="777" spans="19:20">
      <c r="S777" s="18" t="str">
        <f t="shared" si="72"/>
        <v/>
      </c>
      <c r="T777" s="18">
        <f>Ingredients!A765</f>
        <v>0</v>
      </c>
    </row>
    <row r="778" spans="19:20">
      <c r="S778" s="18" t="str">
        <f t="shared" si="72"/>
        <v/>
      </c>
      <c r="T778" s="18">
        <f>Ingredients!A766</f>
        <v>0</v>
      </c>
    </row>
    <row r="779" spans="19:20">
      <c r="S779" s="18" t="str">
        <f t="shared" si="72"/>
        <v/>
      </c>
      <c r="T779" s="18">
        <f>Ingredients!A767</f>
        <v>0</v>
      </c>
    </row>
    <row r="780" spans="19:20">
      <c r="S780" s="18" t="str">
        <f t="shared" si="72"/>
        <v/>
      </c>
      <c r="T780" s="18">
        <f>Ingredients!A768</f>
        <v>0</v>
      </c>
    </row>
    <row r="781" spans="19:20">
      <c r="S781" s="18" t="str">
        <f t="shared" si="72"/>
        <v/>
      </c>
      <c r="T781" s="18">
        <f>Ingredients!A769</f>
        <v>0</v>
      </c>
    </row>
    <row r="782" spans="19:20">
      <c r="S782" s="18" t="str">
        <f t="shared" si="72"/>
        <v/>
      </c>
      <c r="T782" s="18">
        <f>Ingredients!A770</f>
        <v>0</v>
      </c>
    </row>
    <row r="783" spans="19:20">
      <c r="S783" s="18" t="str">
        <f t="shared" si="72"/>
        <v/>
      </c>
      <c r="T783" s="18">
        <f>Ingredients!A771</f>
        <v>0</v>
      </c>
    </row>
    <row r="784" spans="19:20">
      <c r="S784" s="18" t="str">
        <f t="shared" si="72"/>
        <v/>
      </c>
      <c r="T784" s="18">
        <f>Ingredients!A772</f>
        <v>0</v>
      </c>
    </row>
    <row r="785" spans="19:20">
      <c r="S785" s="18" t="str">
        <f t="shared" si="72"/>
        <v/>
      </c>
      <c r="T785" s="18">
        <f>Ingredients!A773</f>
        <v>0</v>
      </c>
    </row>
    <row r="786" spans="19:20">
      <c r="S786" s="18" t="str">
        <f t="shared" si="72"/>
        <v/>
      </c>
      <c r="T786" s="18">
        <f>Ingredients!A774</f>
        <v>0</v>
      </c>
    </row>
    <row r="787" spans="19:20">
      <c r="S787" s="18" t="str">
        <f t="shared" si="72"/>
        <v/>
      </c>
      <c r="T787" s="18">
        <f>Ingredients!A775</f>
        <v>0</v>
      </c>
    </row>
    <row r="788" spans="19:20">
      <c r="S788" s="18" t="str">
        <f t="shared" si="72"/>
        <v/>
      </c>
      <c r="T788" s="18">
        <f>Ingredients!A776</f>
        <v>0</v>
      </c>
    </row>
    <row r="789" spans="19:20">
      <c r="S789" s="18" t="str">
        <f t="shared" si="72"/>
        <v/>
      </c>
      <c r="T789" s="18">
        <f>Ingredients!A777</f>
        <v>0</v>
      </c>
    </row>
    <row r="790" spans="19:20">
      <c r="S790" s="18" t="str">
        <f t="shared" si="72"/>
        <v/>
      </c>
      <c r="T790" s="18">
        <f>Ingredients!A778</f>
        <v>0</v>
      </c>
    </row>
    <row r="791" spans="19:20">
      <c r="S791" s="18" t="str">
        <f t="shared" si="72"/>
        <v/>
      </c>
      <c r="T791" s="18">
        <f>Ingredients!A779</f>
        <v>0</v>
      </c>
    </row>
    <row r="792" spans="19:20">
      <c r="S792" s="18" t="str">
        <f t="shared" si="72"/>
        <v/>
      </c>
      <c r="T792" s="18">
        <f>Ingredients!A780</f>
        <v>0</v>
      </c>
    </row>
    <row r="793" spans="19:20">
      <c r="S793" s="18" t="str">
        <f t="shared" si="72"/>
        <v/>
      </c>
      <c r="T793" s="18">
        <f>Ingredients!A781</f>
        <v>0</v>
      </c>
    </row>
    <row r="794" spans="19:20">
      <c r="S794" s="18" t="str">
        <f t="shared" si="72"/>
        <v/>
      </c>
      <c r="T794" s="18">
        <f>Ingredients!A782</f>
        <v>0</v>
      </c>
    </row>
    <row r="795" spans="19:20">
      <c r="S795" s="18" t="str">
        <f t="shared" si="72"/>
        <v/>
      </c>
      <c r="T795" s="18">
        <f>Ingredients!A783</f>
        <v>0</v>
      </c>
    </row>
    <row r="796" spans="19:20">
      <c r="S796" s="18" t="str">
        <f t="shared" si="72"/>
        <v/>
      </c>
      <c r="T796" s="18">
        <f>Ingredients!A784</f>
        <v>0</v>
      </c>
    </row>
    <row r="797" spans="19:20">
      <c r="S797" s="18" t="str">
        <f t="shared" si="72"/>
        <v/>
      </c>
      <c r="T797" s="18">
        <f>Ingredients!A785</f>
        <v>0</v>
      </c>
    </row>
    <row r="798" spans="19:20">
      <c r="S798" s="18" t="str">
        <f t="shared" si="72"/>
        <v/>
      </c>
      <c r="T798" s="18">
        <f>Ingredients!A786</f>
        <v>0</v>
      </c>
    </row>
    <row r="799" spans="19:20">
      <c r="S799" s="18" t="str">
        <f t="shared" si="72"/>
        <v/>
      </c>
      <c r="T799" s="18">
        <f>Ingredients!A787</f>
        <v>0</v>
      </c>
    </row>
    <row r="800" spans="19:20">
      <c r="S800" s="18" t="str">
        <f t="shared" si="72"/>
        <v/>
      </c>
      <c r="T800" s="18">
        <f>Ingredients!A788</f>
        <v>0</v>
      </c>
    </row>
    <row r="801" spans="19:20">
      <c r="S801" s="18" t="str">
        <f t="shared" ref="S801:S864" si="73">IF(T801=0,"",T801)</f>
        <v/>
      </c>
      <c r="T801" s="18">
        <f>Ingredients!A789</f>
        <v>0</v>
      </c>
    </row>
    <row r="802" spans="19:20">
      <c r="S802" s="18" t="str">
        <f t="shared" si="73"/>
        <v/>
      </c>
      <c r="T802" s="18">
        <f>Ingredients!A790</f>
        <v>0</v>
      </c>
    </row>
    <row r="803" spans="19:20">
      <c r="S803" s="18" t="str">
        <f t="shared" si="73"/>
        <v/>
      </c>
      <c r="T803" s="18">
        <f>Ingredients!A791</f>
        <v>0</v>
      </c>
    </row>
    <row r="804" spans="19:20">
      <c r="S804" s="18" t="str">
        <f t="shared" si="73"/>
        <v/>
      </c>
      <c r="T804" s="18">
        <f>Ingredients!A792</f>
        <v>0</v>
      </c>
    </row>
    <row r="805" spans="19:20">
      <c r="S805" s="18" t="str">
        <f t="shared" si="73"/>
        <v/>
      </c>
      <c r="T805" s="18">
        <f>Ingredients!A793</f>
        <v>0</v>
      </c>
    </row>
    <row r="806" spans="19:20">
      <c r="S806" s="18" t="str">
        <f t="shared" si="73"/>
        <v/>
      </c>
      <c r="T806" s="18">
        <f>Ingredients!A794</f>
        <v>0</v>
      </c>
    </row>
    <row r="807" spans="19:20">
      <c r="S807" s="18" t="str">
        <f t="shared" si="73"/>
        <v/>
      </c>
      <c r="T807" s="18">
        <f>Ingredients!A795</f>
        <v>0</v>
      </c>
    </row>
    <row r="808" spans="19:20">
      <c r="S808" s="18" t="str">
        <f t="shared" si="73"/>
        <v/>
      </c>
      <c r="T808" s="18">
        <f>Ingredients!A796</f>
        <v>0</v>
      </c>
    </row>
    <row r="809" spans="19:20">
      <c r="S809" s="18" t="str">
        <f t="shared" si="73"/>
        <v/>
      </c>
      <c r="T809" s="18">
        <f>Ingredients!A797</f>
        <v>0</v>
      </c>
    </row>
    <row r="810" spans="19:20">
      <c r="S810" s="18" t="str">
        <f t="shared" si="73"/>
        <v/>
      </c>
      <c r="T810" s="18">
        <f>Ingredients!A798</f>
        <v>0</v>
      </c>
    </row>
    <row r="811" spans="19:20">
      <c r="S811" s="18" t="str">
        <f t="shared" si="73"/>
        <v/>
      </c>
      <c r="T811" s="18">
        <f>Ingredients!A799</f>
        <v>0</v>
      </c>
    </row>
    <row r="812" spans="19:20">
      <c r="S812" s="18" t="str">
        <f t="shared" si="73"/>
        <v/>
      </c>
      <c r="T812" s="18">
        <f>Ingredients!A800</f>
        <v>0</v>
      </c>
    </row>
    <row r="813" spans="19:20">
      <c r="S813" s="18" t="str">
        <f t="shared" si="73"/>
        <v/>
      </c>
      <c r="T813" s="18">
        <f>Ingredients!A801</f>
        <v>0</v>
      </c>
    </row>
    <row r="814" spans="19:20">
      <c r="S814" s="18" t="str">
        <f t="shared" si="73"/>
        <v/>
      </c>
      <c r="T814" s="18">
        <f>Ingredients!A802</f>
        <v>0</v>
      </c>
    </row>
    <row r="815" spans="19:20">
      <c r="S815" s="18" t="str">
        <f t="shared" si="73"/>
        <v/>
      </c>
      <c r="T815" s="18">
        <f>Ingredients!A803</f>
        <v>0</v>
      </c>
    </row>
    <row r="816" spans="19:20">
      <c r="S816" s="18" t="str">
        <f t="shared" si="73"/>
        <v/>
      </c>
      <c r="T816" s="18">
        <f>Ingredients!A804</f>
        <v>0</v>
      </c>
    </row>
    <row r="817" spans="19:20">
      <c r="S817" s="18" t="str">
        <f t="shared" si="73"/>
        <v/>
      </c>
      <c r="T817" s="18">
        <f>Ingredients!A805</f>
        <v>0</v>
      </c>
    </row>
    <row r="818" spans="19:20">
      <c r="S818" s="18" t="str">
        <f t="shared" si="73"/>
        <v/>
      </c>
      <c r="T818" s="18">
        <f>Ingredients!A806</f>
        <v>0</v>
      </c>
    </row>
    <row r="819" spans="19:20">
      <c r="S819" s="18" t="str">
        <f t="shared" si="73"/>
        <v/>
      </c>
      <c r="T819" s="18">
        <f>Ingredients!A807</f>
        <v>0</v>
      </c>
    </row>
    <row r="820" spans="19:20">
      <c r="S820" s="18" t="str">
        <f t="shared" si="73"/>
        <v/>
      </c>
      <c r="T820" s="18">
        <f>Ingredients!A808</f>
        <v>0</v>
      </c>
    </row>
    <row r="821" spans="19:20">
      <c r="S821" s="18" t="str">
        <f t="shared" si="73"/>
        <v/>
      </c>
      <c r="T821" s="18">
        <f>Ingredients!A809</f>
        <v>0</v>
      </c>
    </row>
    <row r="822" spans="19:20">
      <c r="S822" s="18" t="str">
        <f t="shared" si="73"/>
        <v/>
      </c>
      <c r="T822" s="18">
        <f>Ingredients!A810</f>
        <v>0</v>
      </c>
    </row>
    <row r="823" spans="19:20">
      <c r="S823" s="18" t="str">
        <f t="shared" si="73"/>
        <v/>
      </c>
      <c r="T823" s="18">
        <f>Ingredients!A811</f>
        <v>0</v>
      </c>
    </row>
    <row r="824" spans="19:20">
      <c r="S824" s="18" t="str">
        <f t="shared" si="73"/>
        <v/>
      </c>
      <c r="T824" s="18">
        <f>Ingredients!A812</f>
        <v>0</v>
      </c>
    </row>
    <row r="825" spans="19:20">
      <c r="S825" s="18" t="str">
        <f t="shared" si="73"/>
        <v/>
      </c>
      <c r="T825" s="18">
        <f>Ingredients!A813</f>
        <v>0</v>
      </c>
    </row>
    <row r="826" spans="19:20">
      <c r="S826" s="18" t="str">
        <f t="shared" si="73"/>
        <v/>
      </c>
      <c r="T826" s="18">
        <f>Ingredients!A814</f>
        <v>0</v>
      </c>
    </row>
    <row r="827" spans="19:20">
      <c r="S827" s="18" t="str">
        <f t="shared" si="73"/>
        <v/>
      </c>
      <c r="T827" s="18">
        <f>Ingredients!A815</f>
        <v>0</v>
      </c>
    </row>
    <row r="828" spans="19:20">
      <c r="S828" s="18" t="str">
        <f t="shared" si="73"/>
        <v/>
      </c>
      <c r="T828" s="18">
        <f>Ingredients!A816</f>
        <v>0</v>
      </c>
    </row>
    <row r="829" spans="19:20">
      <c r="S829" s="18" t="str">
        <f t="shared" si="73"/>
        <v/>
      </c>
      <c r="T829" s="18">
        <f>Ingredients!A817</f>
        <v>0</v>
      </c>
    </row>
    <row r="830" spans="19:20">
      <c r="S830" s="18" t="str">
        <f t="shared" si="73"/>
        <v/>
      </c>
      <c r="T830" s="18">
        <f>Ingredients!A818</f>
        <v>0</v>
      </c>
    </row>
    <row r="831" spans="19:20">
      <c r="S831" s="18" t="str">
        <f t="shared" si="73"/>
        <v/>
      </c>
      <c r="T831" s="18">
        <f>Ingredients!A819</f>
        <v>0</v>
      </c>
    </row>
    <row r="832" spans="19:20">
      <c r="S832" s="18" t="str">
        <f t="shared" si="73"/>
        <v/>
      </c>
      <c r="T832" s="18">
        <f>Ingredients!A820</f>
        <v>0</v>
      </c>
    </row>
    <row r="833" spans="19:20">
      <c r="S833" s="18" t="str">
        <f t="shared" si="73"/>
        <v/>
      </c>
      <c r="T833" s="18">
        <f>Ingredients!A821</f>
        <v>0</v>
      </c>
    </row>
    <row r="834" spans="19:20">
      <c r="S834" s="18" t="str">
        <f t="shared" si="73"/>
        <v/>
      </c>
      <c r="T834" s="18">
        <f>Ingredients!A822</f>
        <v>0</v>
      </c>
    </row>
    <row r="835" spans="19:20">
      <c r="S835" s="18" t="str">
        <f t="shared" si="73"/>
        <v/>
      </c>
      <c r="T835" s="18">
        <f>Ingredients!A823</f>
        <v>0</v>
      </c>
    </row>
    <row r="836" spans="19:20">
      <c r="S836" s="18" t="str">
        <f t="shared" si="73"/>
        <v/>
      </c>
      <c r="T836" s="18">
        <f>Ingredients!A824</f>
        <v>0</v>
      </c>
    </row>
    <row r="837" spans="19:20">
      <c r="S837" s="18" t="str">
        <f t="shared" si="73"/>
        <v/>
      </c>
      <c r="T837" s="18">
        <f>Ingredients!A825</f>
        <v>0</v>
      </c>
    </row>
    <row r="838" spans="19:20">
      <c r="S838" s="18" t="str">
        <f t="shared" si="73"/>
        <v/>
      </c>
      <c r="T838" s="18">
        <f>Ingredients!A826</f>
        <v>0</v>
      </c>
    </row>
    <row r="839" spans="19:20">
      <c r="S839" s="18" t="str">
        <f t="shared" si="73"/>
        <v/>
      </c>
      <c r="T839" s="18">
        <f>Ingredients!A827</f>
        <v>0</v>
      </c>
    </row>
    <row r="840" spans="19:20">
      <c r="S840" s="18" t="str">
        <f t="shared" si="73"/>
        <v/>
      </c>
      <c r="T840" s="18">
        <f>Ingredients!A828</f>
        <v>0</v>
      </c>
    </row>
    <row r="841" spans="19:20">
      <c r="S841" s="18" t="str">
        <f t="shared" si="73"/>
        <v/>
      </c>
      <c r="T841" s="18">
        <f>Ingredients!A829</f>
        <v>0</v>
      </c>
    </row>
    <row r="842" spans="19:20">
      <c r="S842" s="18" t="str">
        <f t="shared" si="73"/>
        <v/>
      </c>
      <c r="T842" s="18">
        <f>Ingredients!A830</f>
        <v>0</v>
      </c>
    </row>
    <row r="843" spans="19:20">
      <c r="S843" s="18" t="str">
        <f t="shared" si="73"/>
        <v/>
      </c>
      <c r="T843" s="18">
        <f>Ingredients!A831</f>
        <v>0</v>
      </c>
    </row>
    <row r="844" spans="19:20">
      <c r="S844" s="18" t="str">
        <f t="shared" si="73"/>
        <v/>
      </c>
      <c r="T844" s="18">
        <f>Ingredients!A832</f>
        <v>0</v>
      </c>
    </row>
    <row r="845" spans="19:20">
      <c r="S845" s="18" t="str">
        <f t="shared" si="73"/>
        <v/>
      </c>
      <c r="T845" s="18">
        <f>Ingredients!A833</f>
        <v>0</v>
      </c>
    </row>
    <row r="846" spans="19:20">
      <c r="S846" s="18" t="str">
        <f t="shared" si="73"/>
        <v/>
      </c>
      <c r="T846" s="18">
        <f>Ingredients!A834</f>
        <v>0</v>
      </c>
    </row>
    <row r="847" spans="19:20">
      <c r="S847" s="18" t="str">
        <f t="shared" si="73"/>
        <v/>
      </c>
      <c r="T847" s="18">
        <f>Ingredients!A835</f>
        <v>0</v>
      </c>
    </row>
    <row r="848" spans="19:20">
      <c r="S848" s="18" t="str">
        <f t="shared" si="73"/>
        <v/>
      </c>
      <c r="T848" s="18">
        <f>Ingredients!A836</f>
        <v>0</v>
      </c>
    </row>
    <row r="849" spans="19:20">
      <c r="S849" s="18" t="str">
        <f t="shared" si="73"/>
        <v/>
      </c>
      <c r="T849" s="18">
        <f>Ingredients!A837</f>
        <v>0</v>
      </c>
    </row>
    <row r="850" spans="19:20">
      <c r="S850" s="18" t="str">
        <f t="shared" si="73"/>
        <v/>
      </c>
      <c r="T850" s="18">
        <f>Ingredients!A838</f>
        <v>0</v>
      </c>
    </row>
    <row r="851" spans="19:20">
      <c r="S851" s="18" t="str">
        <f t="shared" si="73"/>
        <v/>
      </c>
      <c r="T851" s="18">
        <f>Ingredients!A839</f>
        <v>0</v>
      </c>
    </row>
    <row r="852" spans="19:20">
      <c r="S852" s="18" t="str">
        <f t="shared" si="73"/>
        <v/>
      </c>
      <c r="T852" s="18">
        <f>Ingredients!A840</f>
        <v>0</v>
      </c>
    </row>
    <row r="853" spans="19:20">
      <c r="S853" s="18" t="str">
        <f t="shared" si="73"/>
        <v/>
      </c>
      <c r="T853" s="18">
        <f>Ingredients!A841</f>
        <v>0</v>
      </c>
    </row>
    <row r="854" spans="19:20">
      <c r="S854" s="18" t="str">
        <f t="shared" si="73"/>
        <v/>
      </c>
      <c r="T854" s="18">
        <f>Ingredients!A842</f>
        <v>0</v>
      </c>
    </row>
    <row r="855" spans="19:20">
      <c r="S855" s="18" t="str">
        <f t="shared" si="73"/>
        <v/>
      </c>
      <c r="T855" s="18">
        <f>Ingredients!A843</f>
        <v>0</v>
      </c>
    </row>
    <row r="856" spans="19:20">
      <c r="S856" s="18" t="str">
        <f t="shared" si="73"/>
        <v/>
      </c>
      <c r="T856" s="18">
        <f>Ingredients!A844</f>
        <v>0</v>
      </c>
    </row>
    <row r="857" spans="19:20">
      <c r="S857" s="18" t="str">
        <f t="shared" si="73"/>
        <v/>
      </c>
      <c r="T857" s="18">
        <f>Ingredients!A845</f>
        <v>0</v>
      </c>
    </row>
    <row r="858" spans="19:20">
      <c r="S858" s="18" t="str">
        <f t="shared" si="73"/>
        <v/>
      </c>
      <c r="T858" s="18">
        <f>Ingredients!A846</f>
        <v>0</v>
      </c>
    </row>
    <row r="859" spans="19:20">
      <c r="S859" s="18" t="str">
        <f t="shared" si="73"/>
        <v/>
      </c>
      <c r="T859" s="18">
        <f>Ingredients!A847</f>
        <v>0</v>
      </c>
    </row>
    <row r="860" spans="19:20">
      <c r="S860" s="18" t="str">
        <f t="shared" si="73"/>
        <v/>
      </c>
      <c r="T860" s="18">
        <f>Ingredients!A848</f>
        <v>0</v>
      </c>
    </row>
    <row r="861" spans="19:20">
      <c r="S861" s="18" t="str">
        <f t="shared" si="73"/>
        <v/>
      </c>
      <c r="T861" s="18">
        <f>Ingredients!A849</f>
        <v>0</v>
      </c>
    </row>
    <row r="862" spans="19:20">
      <c r="S862" s="18" t="str">
        <f t="shared" si="73"/>
        <v/>
      </c>
      <c r="T862" s="18">
        <f>Ingredients!A850</f>
        <v>0</v>
      </c>
    </row>
    <row r="863" spans="19:20">
      <c r="S863" s="18" t="str">
        <f t="shared" si="73"/>
        <v/>
      </c>
      <c r="T863" s="18">
        <f>Ingredients!A851</f>
        <v>0</v>
      </c>
    </row>
    <row r="864" spans="19:20">
      <c r="S864" s="18" t="str">
        <f t="shared" si="73"/>
        <v/>
      </c>
      <c r="T864" s="18">
        <f>Ingredients!A852</f>
        <v>0</v>
      </c>
    </row>
    <row r="865" spans="19:20">
      <c r="S865" s="18" t="str">
        <f t="shared" ref="S865:S928" si="74">IF(T865=0,"",T865)</f>
        <v/>
      </c>
      <c r="T865" s="18">
        <f>Ingredients!A853</f>
        <v>0</v>
      </c>
    </row>
    <row r="866" spans="19:20">
      <c r="S866" s="18" t="str">
        <f t="shared" si="74"/>
        <v/>
      </c>
      <c r="T866" s="18">
        <f>Ingredients!A854</f>
        <v>0</v>
      </c>
    </row>
    <row r="867" spans="19:20">
      <c r="S867" s="18" t="str">
        <f t="shared" si="74"/>
        <v/>
      </c>
      <c r="T867" s="18">
        <f>Ingredients!A855</f>
        <v>0</v>
      </c>
    </row>
    <row r="868" spans="19:20">
      <c r="S868" s="18" t="str">
        <f t="shared" si="74"/>
        <v/>
      </c>
      <c r="T868" s="18">
        <f>Ingredients!A856</f>
        <v>0</v>
      </c>
    </row>
    <row r="869" spans="19:20">
      <c r="S869" s="18" t="str">
        <f t="shared" si="74"/>
        <v/>
      </c>
      <c r="T869" s="18">
        <f>Ingredients!A857</f>
        <v>0</v>
      </c>
    </row>
    <row r="870" spans="19:20">
      <c r="S870" s="18" t="str">
        <f t="shared" si="74"/>
        <v/>
      </c>
      <c r="T870" s="18">
        <f>Ingredients!A858</f>
        <v>0</v>
      </c>
    </row>
    <row r="871" spans="19:20">
      <c r="S871" s="18" t="str">
        <f t="shared" si="74"/>
        <v/>
      </c>
      <c r="T871" s="18">
        <f>Ingredients!A859</f>
        <v>0</v>
      </c>
    </row>
    <row r="872" spans="19:20">
      <c r="S872" s="18" t="str">
        <f t="shared" si="74"/>
        <v/>
      </c>
      <c r="T872" s="18">
        <f>Ingredients!A860</f>
        <v>0</v>
      </c>
    </row>
    <row r="873" spans="19:20">
      <c r="S873" s="18" t="str">
        <f t="shared" si="74"/>
        <v/>
      </c>
      <c r="T873" s="18">
        <f>Ingredients!A861</f>
        <v>0</v>
      </c>
    </row>
    <row r="874" spans="19:20">
      <c r="S874" s="18" t="str">
        <f t="shared" si="74"/>
        <v/>
      </c>
      <c r="T874" s="18">
        <f>Ingredients!A862</f>
        <v>0</v>
      </c>
    </row>
    <row r="875" spans="19:20">
      <c r="S875" s="18" t="str">
        <f t="shared" si="74"/>
        <v/>
      </c>
      <c r="T875" s="18">
        <f>Ingredients!A863</f>
        <v>0</v>
      </c>
    </row>
    <row r="876" spans="19:20">
      <c r="S876" s="18" t="str">
        <f t="shared" si="74"/>
        <v/>
      </c>
      <c r="T876" s="18">
        <f>Ingredients!A864</f>
        <v>0</v>
      </c>
    </row>
    <row r="877" spans="19:20">
      <c r="S877" s="18" t="str">
        <f t="shared" si="74"/>
        <v/>
      </c>
      <c r="T877" s="18">
        <f>Ingredients!A865</f>
        <v>0</v>
      </c>
    </row>
    <row r="878" spans="19:20">
      <c r="S878" s="18" t="str">
        <f t="shared" si="74"/>
        <v/>
      </c>
      <c r="T878" s="18">
        <f>Ingredients!A866</f>
        <v>0</v>
      </c>
    </row>
    <row r="879" spans="19:20">
      <c r="S879" s="18" t="str">
        <f t="shared" si="74"/>
        <v/>
      </c>
      <c r="T879" s="18">
        <f>Ingredients!A867</f>
        <v>0</v>
      </c>
    </row>
    <row r="880" spans="19:20">
      <c r="S880" s="18" t="str">
        <f t="shared" si="74"/>
        <v/>
      </c>
      <c r="T880" s="18">
        <f>Ingredients!A868</f>
        <v>0</v>
      </c>
    </row>
    <row r="881" spans="19:20">
      <c r="S881" s="18" t="str">
        <f t="shared" si="74"/>
        <v/>
      </c>
      <c r="T881" s="18">
        <f>Ingredients!A869</f>
        <v>0</v>
      </c>
    </row>
    <row r="882" spans="19:20">
      <c r="S882" s="18" t="str">
        <f t="shared" si="74"/>
        <v/>
      </c>
      <c r="T882" s="18">
        <f>Ingredients!A870</f>
        <v>0</v>
      </c>
    </row>
    <row r="883" spans="19:20">
      <c r="S883" s="18" t="str">
        <f t="shared" si="74"/>
        <v/>
      </c>
      <c r="T883" s="18">
        <f>Ingredients!A871</f>
        <v>0</v>
      </c>
    </row>
    <row r="884" spans="19:20">
      <c r="S884" s="18" t="str">
        <f t="shared" si="74"/>
        <v/>
      </c>
      <c r="T884" s="18">
        <f>Ingredients!A872</f>
        <v>0</v>
      </c>
    </row>
    <row r="885" spans="19:20">
      <c r="S885" s="18" t="str">
        <f t="shared" si="74"/>
        <v/>
      </c>
      <c r="T885" s="18">
        <f>Ingredients!A873</f>
        <v>0</v>
      </c>
    </row>
    <row r="886" spans="19:20">
      <c r="S886" s="18" t="str">
        <f t="shared" si="74"/>
        <v/>
      </c>
      <c r="T886" s="18">
        <f>Ingredients!A874</f>
        <v>0</v>
      </c>
    </row>
    <row r="887" spans="19:20">
      <c r="S887" s="18" t="str">
        <f t="shared" si="74"/>
        <v/>
      </c>
      <c r="T887" s="18">
        <f>Ingredients!A875</f>
        <v>0</v>
      </c>
    </row>
    <row r="888" spans="19:20">
      <c r="S888" s="18" t="str">
        <f t="shared" si="74"/>
        <v/>
      </c>
      <c r="T888" s="18">
        <f>Ingredients!A876</f>
        <v>0</v>
      </c>
    </row>
    <row r="889" spans="19:20">
      <c r="S889" s="18" t="str">
        <f t="shared" si="74"/>
        <v/>
      </c>
      <c r="T889" s="18">
        <f>Ingredients!A877</f>
        <v>0</v>
      </c>
    </row>
    <row r="890" spans="19:20">
      <c r="S890" s="18" t="str">
        <f t="shared" si="74"/>
        <v/>
      </c>
      <c r="T890" s="18">
        <f>Ingredients!A878</f>
        <v>0</v>
      </c>
    </row>
    <row r="891" spans="19:20">
      <c r="S891" s="18" t="str">
        <f t="shared" si="74"/>
        <v/>
      </c>
      <c r="T891" s="18">
        <f>Ingredients!A879</f>
        <v>0</v>
      </c>
    </row>
    <row r="892" spans="19:20">
      <c r="S892" s="18" t="str">
        <f t="shared" si="74"/>
        <v/>
      </c>
      <c r="T892" s="18">
        <f>Ingredients!A880</f>
        <v>0</v>
      </c>
    </row>
    <row r="893" spans="19:20">
      <c r="S893" s="18" t="str">
        <f t="shared" si="74"/>
        <v/>
      </c>
      <c r="T893" s="18">
        <f>Ingredients!A881</f>
        <v>0</v>
      </c>
    </row>
    <row r="894" spans="19:20">
      <c r="S894" s="18" t="str">
        <f t="shared" si="74"/>
        <v/>
      </c>
      <c r="T894" s="18">
        <f>Ingredients!A882</f>
        <v>0</v>
      </c>
    </row>
    <row r="895" spans="19:20">
      <c r="S895" s="18" t="str">
        <f t="shared" si="74"/>
        <v/>
      </c>
      <c r="T895" s="18">
        <f>Ingredients!A883</f>
        <v>0</v>
      </c>
    </row>
    <row r="896" spans="19:20">
      <c r="S896" s="18" t="str">
        <f t="shared" si="74"/>
        <v/>
      </c>
      <c r="T896" s="18">
        <f>Ingredients!A884</f>
        <v>0</v>
      </c>
    </row>
    <row r="897" spans="19:20">
      <c r="S897" s="18" t="str">
        <f t="shared" si="74"/>
        <v/>
      </c>
      <c r="T897" s="18">
        <f>Ingredients!A885</f>
        <v>0</v>
      </c>
    </row>
    <row r="898" spans="19:20">
      <c r="S898" s="18" t="str">
        <f t="shared" si="74"/>
        <v/>
      </c>
      <c r="T898" s="18">
        <f>Ingredients!A886</f>
        <v>0</v>
      </c>
    </row>
    <row r="899" spans="19:20">
      <c r="S899" s="18" t="str">
        <f t="shared" si="74"/>
        <v/>
      </c>
      <c r="T899" s="18">
        <f>Ingredients!A887</f>
        <v>0</v>
      </c>
    </row>
    <row r="900" spans="19:20">
      <c r="S900" s="18" t="str">
        <f t="shared" si="74"/>
        <v/>
      </c>
      <c r="T900" s="18">
        <f>Ingredients!A888</f>
        <v>0</v>
      </c>
    </row>
    <row r="901" spans="19:20">
      <c r="S901" s="18" t="str">
        <f t="shared" si="74"/>
        <v/>
      </c>
      <c r="T901" s="18">
        <f>Ingredients!A889</f>
        <v>0</v>
      </c>
    </row>
    <row r="902" spans="19:20">
      <c r="S902" s="18" t="str">
        <f t="shared" si="74"/>
        <v/>
      </c>
      <c r="T902" s="18">
        <f>Ingredients!A890</f>
        <v>0</v>
      </c>
    </row>
    <row r="903" spans="19:20">
      <c r="S903" s="18" t="str">
        <f t="shared" si="74"/>
        <v/>
      </c>
      <c r="T903" s="18">
        <f>Ingredients!A891</f>
        <v>0</v>
      </c>
    </row>
    <row r="904" spans="19:20">
      <c r="S904" s="18" t="str">
        <f t="shared" si="74"/>
        <v/>
      </c>
      <c r="T904" s="18">
        <f>Ingredients!A892</f>
        <v>0</v>
      </c>
    </row>
    <row r="905" spans="19:20">
      <c r="S905" s="18" t="str">
        <f t="shared" si="74"/>
        <v/>
      </c>
      <c r="T905" s="18">
        <f>Ingredients!A893</f>
        <v>0</v>
      </c>
    </row>
    <row r="906" spans="19:20">
      <c r="S906" s="18" t="str">
        <f t="shared" si="74"/>
        <v/>
      </c>
      <c r="T906" s="18">
        <f>Ingredients!A894</f>
        <v>0</v>
      </c>
    </row>
    <row r="907" spans="19:20">
      <c r="S907" s="18" t="str">
        <f t="shared" si="74"/>
        <v/>
      </c>
      <c r="T907" s="18">
        <f>Ingredients!A895</f>
        <v>0</v>
      </c>
    </row>
    <row r="908" spans="19:20">
      <c r="S908" s="18" t="str">
        <f t="shared" si="74"/>
        <v/>
      </c>
      <c r="T908" s="18">
        <f>Ingredients!A896</f>
        <v>0</v>
      </c>
    </row>
    <row r="909" spans="19:20">
      <c r="S909" s="18" t="str">
        <f t="shared" si="74"/>
        <v/>
      </c>
      <c r="T909" s="18">
        <f>Ingredients!A897</f>
        <v>0</v>
      </c>
    </row>
    <row r="910" spans="19:20">
      <c r="S910" s="18" t="str">
        <f t="shared" si="74"/>
        <v/>
      </c>
      <c r="T910" s="18">
        <f>Ingredients!A898</f>
        <v>0</v>
      </c>
    </row>
    <row r="911" spans="19:20">
      <c r="S911" s="18" t="str">
        <f t="shared" si="74"/>
        <v/>
      </c>
      <c r="T911" s="18">
        <f>Ingredients!A899</f>
        <v>0</v>
      </c>
    </row>
    <row r="912" spans="19:20">
      <c r="S912" s="18" t="str">
        <f t="shared" si="74"/>
        <v/>
      </c>
      <c r="T912" s="18">
        <f>Ingredients!A900</f>
        <v>0</v>
      </c>
    </row>
    <row r="913" spans="19:20">
      <c r="S913" s="18" t="str">
        <f t="shared" si="74"/>
        <v/>
      </c>
      <c r="T913" s="18">
        <f>Ingredients!A901</f>
        <v>0</v>
      </c>
    </row>
    <row r="914" spans="19:20">
      <c r="S914" s="18" t="str">
        <f t="shared" si="74"/>
        <v/>
      </c>
      <c r="T914" s="18">
        <f>Ingredients!A902</f>
        <v>0</v>
      </c>
    </row>
    <row r="915" spans="19:20">
      <c r="S915" s="18" t="str">
        <f t="shared" si="74"/>
        <v/>
      </c>
      <c r="T915" s="18">
        <f>Ingredients!A903</f>
        <v>0</v>
      </c>
    </row>
    <row r="916" spans="19:20">
      <c r="S916" s="18" t="str">
        <f t="shared" si="74"/>
        <v/>
      </c>
      <c r="T916" s="18">
        <f>Ingredients!A904</f>
        <v>0</v>
      </c>
    </row>
    <row r="917" spans="19:20">
      <c r="S917" s="18" t="str">
        <f t="shared" si="74"/>
        <v/>
      </c>
      <c r="T917" s="18">
        <f>Ingredients!A905</f>
        <v>0</v>
      </c>
    </row>
    <row r="918" spans="19:20">
      <c r="S918" s="18" t="str">
        <f t="shared" si="74"/>
        <v/>
      </c>
      <c r="T918" s="18">
        <f>Ingredients!A906</f>
        <v>0</v>
      </c>
    </row>
    <row r="919" spans="19:20">
      <c r="S919" s="18" t="str">
        <f t="shared" si="74"/>
        <v/>
      </c>
      <c r="T919" s="18">
        <f>Ingredients!A907</f>
        <v>0</v>
      </c>
    </row>
    <row r="920" spans="19:20">
      <c r="S920" s="18" t="str">
        <f t="shared" si="74"/>
        <v/>
      </c>
      <c r="T920" s="18">
        <f>Ingredients!A908</f>
        <v>0</v>
      </c>
    </row>
    <row r="921" spans="19:20">
      <c r="S921" s="18" t="str">
        <f t="shared" si="74"/>
        <v/>
      </c>
      <c r="T921" s="18">
        <f>Ingredients!A909</f>
        <v>0</v>
      </c>
    </row>
    <row r="922" spans="19:20">
      <c r="S922" s="18" t="str">
        <f t="shared" si="74"/>
        <v/>
      </c>
      <c r="T922" s="18">
        <f>Ingredients!A910</f>
        <v>0</v>
      </c>
    </row>
    <row r="923" spans="19:20">
      <c r="S923" s="18" t="str">
        <f t="shared" si="74"/>
        <v/>
      </c>
      <c r="T923" s="18">
        <f>Ingredients!A911</f>
        <v>0</v>
      </c>
    </row>
    <row r="924" spans="19:20">
      <c r="S924" s="18" t="str">
        <f t="shared" si="74"/>
        <v/>
      </c>
      <c r="T924" s="18">
        <f>Ingredients!A912</f>
        <v>0</v>
      </c>
    </row>
    <row r="925" spans="19:20">
      <c r="S925" s="18" t="str">
        <f t="shared" si="74"/>
        <v/>
      </c>
      <c r="T925" s="18">
        <f>Ingredients!A913</f>
        <v>0</v>
      </c>
    </row>
    <row r="926" spans="19:20">
      <c r="S926" s="18" t="str">
        <f t="shared" si="74"/>
        <v/>
      </c>
      <c r="T926" s="18">
        <f>Ingredients!A914</f>
        <v>0</v>
      </c>
    </row>
    <row r="927" spans="19:20">
      <c r="S927" s="18" t="str">
        <f t="shared" si="74"/>
        <v/>
      </c>
      <c r="T927" s="18">
        <f>Ingredients!A915</f>
        <v>0</v>
      </c>
    </row>
    <row r="928" spans="19:20">
      <c r="S928" s="18" t="str">
        <f t="shared" si="74"/>
        <v/>
      </c>
      <c r="T928" s="18">
        <f>Ingredients!A916</f>
        <v>0</v>
      </c>
    </row>
    <row r="929" spans="19:20">
      <c r="S929" s="18" t="str">
        <f t="shared" ref="S929:S992" si="75">IF(T929=0,"",T929)</f>
        <v/>
      </c>
      <c r="T929" s="18">
        <f>Ingredients!A917</f>
        <v>0</v>
      </c>
    </row>
    <row r="930" spans="19:20">
      <c r="S930" s="18" t="str">
        <f t="shared" si="75"/>
        <v/>
      </c>
      <c r="T930" s="18">
        <f>Ingredients!A918</f>
        <v>0</v>
      </c>
    </row>
    <row r="931" spans="19:20">
      <c r="S931" s="18" t="str">
        <f t="shared" si="75"/>
        <v/>
      </c>
      <c r="T931" s="18">
        <f>Ingredients!A919</f>
        <v>0</v>
      </c>
    </row>
    <row r="932" spans="19:20">
      <c r="S932" s="18" t="str">
        <f t="shared" si="75"/>
        <v/>
      </c>
      <c r="T932" s="18">
        <f>Ingredients!A920</f>
        <v>0</v>
      </c>
    </row>
    <row r="933" spans="19:20">
      <c r="S933" s="18" t="str">
        <f t="shared" si="75"/>
        <v/>
      </c>
      <c r="T933" s="18">
        <f>Ingredients!A921</f>
        <v>0</v>
      </c>
    </row>
    <row r="934" spans="19:20">
      <c r="S934" s="18" t="str">
        <f t="shared" si="75"/>
        <v/>
      </c>
      <c r="T934" s="18">
        <f>Ingredients!A922</f>
        <v>0</v>
      </c>
    </row>
    <row r="935" spans="19:20">
      <c r="S935" s="18" t="str">
        <f t="shared" si="75"/>
        <v/>
      </c>
      <c r="T935" s="18">
        <f>Ingredients!A923</f>
        <v>0</v>
      </c>
    </row>
    <row r="936" spans="19:20">
      <c r="S936" s="18" t="str">
        <f t="shared" si="75"/>
        <v/>
      </c>
      <c r="T936" s="18">
        <f>Ingredients!A924</f>
        <v>0</v>
      </c>
    </row>
    <row r="937" spans="19:20">
      <c r="S937" s="18" t="str">
        <f t="shared" si="75"/>
        <v/>
      </c>
      <c r="T937" s="18">
        <f>Ingredients!A925</f>
        <v>0</v>
      </c>
    </row>
    <row r="938" spans="19:20">
      <c r="S938" s="18" t="str">
        <f t="shared" si="75"/>
        <v/>
      </c>
      <c r="T938" s="18">
        <f>Ingredients!A926</f>
        <v>0</v>
      </c>
    </row>
    <row r="939" spans="19:20">
      <c r="S939" s="18" t="str">
        <f t="shared" si="75"/>
        <v/>
      </c>
      <c r="T939" s="18">
        <f>Ingredients!A927</f>
        <v>0</v>
      </c>
    </row>
    <row r="940" spans="19:20">
      <c r="S940" s="18" t="str">
        <f t="shared" si="75"/>
        <v/>
      </c>
      <c r="T940" s="18">
        <f>Ingredients!A928</f>
        <v>0</v>
      </c>
    </row>
    <row r="941" spans="19:20">
      <c r="S941" s="18" t="str">
        <f t="shared" si="75"/>
        <v/>
      </c>
      <c r="T941" s="18">
        <f>Ingredients!A929</f>
        <v>0</v>
      </c>
    </row>
    <row r="942" spans="19:20">
      <c r="S942" s="18" t="str">
        <f t="shared" si="75"/>
        <v/>
      </c>
      <c r="T942" s="18">
        <f>Ingredients!A930</f>
        <v>0</v>
      </c>
    </row>
    <row r="943" spans="19:20">
      <c r="S943" s="18" t="str">
        <f t="shared" si="75"/>
        <v/>
      </c>
      <c r="T943" s="18">
        <f>Ingredients!A931</f>
        <v>0</v>
      </c>
    </row>
    <row r="944" spans="19:20">
      <c r="S944" s="18" t="str">
        <f t="shared" si="75"/>
        <v/>
      </c>
      <c r="T944" s="18">
        <f>Ingredients!A932</f>
        <v>0</v>
      </c>
    </row>
    <row r="945" spans="19:20">
      <c r="S945" s="18" t="str">
        <f t="shared" si="75"/>
        <v/>
      </c>
      <c r="T945" s="18">
        <f>Ingredients!A933</f>
        <v>0</v>
      </c>
    </row>
    <row r="946" spans="19:20">
      <c r="S946" s="18" t="str">
        <f t="shared" si="75"/>
        <v/>
      </c>
      <c r="T946" s="18">
        <f>Ingredients!A934</f>
        <v>0</v>
      </c>
    </row>
    <row r="947" spans="19:20">
      <c r="S947" s="18" t="str">
        <f t="shared" si="75"/>
        <v/>
      </c>
      <c r="T947" s="18">
        <f>Ingredients!A935</f>
        <v>0</v>
      </c>
    </row>
    <row r="948" spans="19:20">
      <c r="S948" s="18" t="str">
        <f t="shared" si="75"/>
        <v/>
      </c>
      <c r="T948" s="18">
        <f>Ingredients!A936</f>
        <v>0</v>
      </c>
    </row>
    <row r="949" spans="19:20">
      <c r="S949" s="18" t="str">
        <f t="shared" si="75"/>
        <v/>
      </c>
      <c r="T949" s="18">
        <f>Ingredients!A937</f>
        <v>0</v>
      </c>
    </row>
    <row r="950" spans="19:20">
      <c r="S950" s="18" t="str">
        <f t="shared" si="75"/>
        <v/>
      </c>
      <c r="T950" s="18">
        <f>Ingredients!A938</f>
        <v>0</v>
      </c>
    </row>
    <row r="951" spans="19:20">
      <c r="S951" s="18" t="str">
        <f t="shared" si="75"/>
        <v/>
      </c>
      <c r="T951" s="18">
        <f>Ingredients!A939</f>
        <v>0</v>
      </c>
    </row>
    <row r="952" spans="19:20">
      <c r="S952" s="18" t="str">
        <f t="shared" si="75"/>
        <v/>
      </c>
      <c r="T952" s="18">
        <f>Ingredients!A940</f>
        <v>0</v>
      </c>
    </row>
    <row r="953" spans="19:20">
      <c r="S953" s="18" t="str">
        <f t="shared" si="75"/>
        <v/>
      </c>
      <c r="T953" s="18">
        <f>Ingredients!A941</f>
        <v>0</v>
      </c>
    </row>
    <row r="954" spans="19:20">
      <c r="S954" s="18" t="str">
        <f t="shared" si="75"/>
        <v/>
      </c>
      <c r="T954" s="18">
        <f>Ingredients!A942</f>
        <v>0</v>
      </c>
    </row>
    <row r="955" spans="19:20">
      <c r="S955" s="18" t="str">
        <f t="shared" si="75"/>
        <v/>
      </c>
      <c r="T955" s="18">
        <f>Ingredients!A943</f>
        <v>0</v>
      </c>
    </row>
    <row r="956" spans="19:20">
      <c r="S956" s="18" t="str">
        <f t="shared" si="75"/>
        <v/>
      </c>
      <c r="T956" s="18">
        <f>Ingredients!A944</f>
        <v>0</v>
      </c>
    </row>
    <row r="957" spans="19:20">
      <c r="S957" s="18" t="str">
        <f t="shared" si="75"/>
        <v/>
      </c>
      <c r="T957" s="18">
        <f>Ingredients!A945</f>
        <v>0</v>
      </c>
    </row>
    <row r="958" spans="19:20">
      <c r="S958" s="18" t="str">
        <f t="shared" si="75"/>
        <v/>
      </c>
      <c r="T958" s="18">
        <f>Ingredients!A946</f>
        <v>0</v>
      </c>
    </row>
    <row r="959" spans="19:20">
      <c r="S959" s="18" t="str">
        <f t="shared" si="75"/>
        <v/>
      </c>
      <c r="T959" s="18">
        <f>Ingredients!A947</f>
        <v>0</v>
      </c>
    </row>
    <row r="960" spans="19:20">
      <c r="S960" s="18" t="str">
        <f t="shared" si="75"/>
        <v/>
      </c>
      <c r="T960" s="18">
        <f>Ingredients!A948</f>
        <v>0</v>
      </c>
    </row>
    <row r="961" spans="19:20">
      <c r="S961" s="18" t="str">
        <f t="shared" si="75"/>
        <v/>
      </c>
      <c r="T961" s="18">
        <f>Ingredients!A949</f>
        <v>0</v>
      </c>
    </row>
    <row r="962" spans="19:20">
      <c r="S962" s="18" t="str">
        <f t="shared" si="75"/>
        <v/>
      </c>
      <c r="T962" s="18">
        <f>Ingredients!A950</f>
        <v>0</v>
      </c>
    </row>
    <row r="963" spans="19:20">
      <c r="S963" s="18" t="str">
        <f t="shared" si="75"/>
        <v/>
      </c>
      <c r="T963" s="18">
        <f>Ingredients!A951</f>
        <v>0</v>
      </c>
    </row>
    <row r="964" spans="19:20">
      <c r="S964" s="18" t="str">
        <f t="shared" si="75"/>
        <v/>
      </c>
      <c r="T964" s="18">
        <f>Ingredients!A952</f>
        <v>0</v>
      </c>
    </row>
    <row r="965" spans="19:20">
      <c r="S965" s="18" t="str">
        <f t="shared" si="75"/>
        <v/>
      </c>
      <c r="T965" s="18">
        <f>Ingredients!A953</f>
        <v>0</v>
      </c>
    </row>
    <row r="966" spans="19:20">
      <c r="S966" s="18" t="str">
        <f t="shared" si="75"/>
        <v/>
      </c>
      <c r="T966" s="18">
        <f>Ingredients!A954</f>
        <v>0</v>
      </c>
    </row>
    <row r="967" spans="19:20">
      <c r="S967" s="18" t="str">
        <f t="shared" si="75"/>
        <v/>
      </c>
      <c r="T967" s="18">
        <f>Ingredients!A955</f>
        <v>0</v>
      </c>
    </row>
    <row r="968" spans="19:20">
      <c r="S968" s="18" t="str">
        <f t="shared" si="75"/>
        <v/>
      </c>
      <c r="T968" s="18">
        <f>Ingredients!A956</f>
        <v>0</v>
      </c>
    </row>
    <row r="969" spans="19:20">
      <c r="S969" s="18" t="str">
        <f t="shared" si="75"/>
        <v/>
      </c>
      <c r="T969" s="18">
        <f>Ingredients!A957</f>
        <v>0</v>
      </c>
    </row>
    <row r="970" spans="19:20">
      <c r="S970" s="18" t="str">
        <f t="shared" si="75"/>
        <v/>
      </c>
      <c r="T970" s="18">
        <f>Ingredients!A958</f>
        <v>0</v>
      </c>
    </row>
    <row r="971" spans="19:20">
      <c r="S971" s="18" t="str">
        <f t="shared" si="75"/>
        <v/>
      </c>
      <c r="T971" s="18">
        <f>Ingredients!A959</f>
        <v>0</v>
      </c>
    </row>
    <row r="972" spans="19:20">
      <c r="S972" s="18" t="str">
        <f t="shared" si="75"/>
        <v/>
      </c>
      <c r="T972" s="18">
        <f>Ingredients!A960</f>
        <v>0</v>
      </c>
    </row>
    <row r="973" spans="19:20">
      <c r="S973" s="18" t="str">
        <f t="shared" si="75"/>
        <v/>
      </c>
      <c r="T973" s="18">
        <f>Ingredients!A961</f>
        <v>0</v>
      </c>
    </row>
    <row r="974" spans="19:20">
      <c r="S974" s="18" t="str">
        <f t="shared" si="75"/>
        <v/>
      </c>
      <c r="T974" s="18">
        <f>Ingredients!A962</f>
        <v>0</v>
      </c>
    </row>
    <row r="975" spans="19:20">
      <c r="S975" s="18" t="str">
        <f t="shared" si="75"/>
        <v/>
      </c>
      <c r="T975" s="18">
        <f>Ingredients!A963</f>
        <v>0</v>
      </c>
    </row>
    <row r="976" spans="19:20">
      <c r="S976" s="18" t="str">
        <f t="shared" si="75"/>
        <v/>
      </c>
      <c r="T976" s="18">
        <f>Ingredients!A964</f>
        <v>0</v>
      </c>
    </row>
    <row r="977" spans="19:20">
      <c r="S977" s="18" t="str">
        <f t="shared" si="75"/>
        <v/>
      </c>
      <c r="T977" s="18">
        <f>Ingredients!A965</f>
        <v>0</v>
      </c>
    </row>
    <row r="978" spans="19:20">
      <c r="S978" s="18" t="str">
        <f t="shared" si="75"/>
        <v/>
      </c>
      <c r="T978" s="18">
        <f>Ingredients!A966</f>
        <v>0</v>
      </c>
    </row>
    <row r="979" spans="19:20">
      <c r="S979" s="18" t="str">
        <f t="shared" si="75"/>
        <v/>
      </c>
      <c r="T979" s="18">
        <f>Ingredients!A967</f>
        <v>0</v>
      </c>
    </row>
    <row r="980" spans="19:20">
      <c r="S980" s="18" t="str">
        <f t="shared" si="75"/>
        <v/>
      </c>
      <c r="T980" s="18">
        <f>Ingredients!A968</f>
        <v>0</v>
      </c>
    </row>
    <row r="981" spans="19:20">
      <c r="S981" s="18" t="str">
        <f t="shared" si="75"/>
        <v/>
      </c>
      <c r="T981" s="18">
        <f>Ingredients!A969</f>
        <v>0</v>
      </c>
    </row>
    <row r="982" spans="19:20">
      <c r="S982" s="18" t="str">
        <f t="shared" si="75"/>
        <v/>
      </c>
      <c r="T982" s="18">
        <f>Ingredients!A970</f>
        <v>0</v>
      </c>
    </row>
    <row r="983" spans="19:20">
      <c r="S983" s="18" t="str">
        <f t="shared" si="75"/>
        <v/>
      </c>
      <c r="T983" s="18">
        <f>Ingredients!A971</f>
        <v>0</v>
      </c>
    </row>
    <row r="984" spans="19:20">
      <c r="S984" s="18" t="str">
        <f t="shared" si="75"/>
        <v/>
      </c>
      <c r="T984" s="18">
        <f>Ingredients!A972</f>
        <v>0</v>
      </c>
    </row>
    <row r="985" spans="19:20">
      <c r="S985" s="18" t="str">
        <f t="shared" si="75"/>
        <v/>
      </c>
      <c r="T985" s="18">
        <f>Ingredients!A973</f>
        <v>0</v>
      </c>
    </row>
    <row r="986" spans="19:20">
      <c r="S986" s="18" t="str">
        <f t="shared" si="75"/>
        <v/>
      </c>
      <c r="T986" s="18">
        <f>Ingredients!A974</f>
        <v>0</v>
      </c>
    </row>
    <row r="987" spans="19:20">
      <c r="S987" s="18" t="str">
        <f t="shared" si="75"/>
        <v/>
      </c>
      <c r="T987" s="18">
        <f>Ingredients!A975</f>
        <v>0</v>
      </c>
    </row>
    <row r="988" spans="19:20">
      <c r="S988" s="18" t="str">
        <f t="shared" si="75"/>
        <v/>
      </c>
      <c r="T988" s="18">
        <f>Ingredients!A976</f>
        <v>0</v>
      </c>
    </row>
    <row r="989" spans="19:20">
      <c r="S989" s="18" t="str">
        <f t="shared" si="75"/>
        <v/>
      </c>
      <c r="T989" s="18">
        <f>Ingredients!A977</f>
        <v>0</v>
      </c>
    </row>
    <row r="990" spans="19:20">
      <c r="S990" s="18" t="str">
        <f t="shared" si="75"/>
        <v/>
      </c>
      <c r="T990" s="18">
        <f>Ingredients!A978</f>
        <v>0</v>
      </c>
    </row>
    <row r="991" spans="19:20">
      <c r="S991" s="18" t="str">
        <f t="shared" si="75"/>
        <v/>
      </c>
      <c r="T991" s="18">
        <f>Ingredients!A979</f>
        <v>0</v>
      </c>
    </row>
    <row r="992" spans="19:20">
      <c r="S992" s="18" t="str">
        <f t="shared" si="75"/>
        <v/>
      </c>
      <c r="T992" s="18">
        <f>Ingredients!A980</f>
        <v>0</v>
      </c>
    </row>
    <row r="993" spans="19:20">
      <c r="S993" s="18" t="str">
        <f t="shared" ref="S993:S1056" si="76">IF(T993=0,"",T993)</f>
        <v/>
      </c>
      <c r="T993" s="18">
        <f>Ingredients!A981</f>
        <v>0</v>
      </c>
    </row>
    <row r="994" spans="19:20">
      <c r="S994" s="18" t="str">
        <f t="shared" si="76"/>
        <v/>
      </c>
      <c r="T994" s="18">
        <f>Ingredients!A982</f>
        <v>0</v>
      </c>
    </row>
    <row r="995" spans="19:20">
      <c r="S995" s="18" t="str">
        <f t="shared" si="76"/>
        <v/>
      </c>
      <c r="T995" s="18">
        <f>Ingredients!A983</f>
        <v>0</v>
      </c>
    </row>
    <row r="996" spans="19:20">
      <c r="S996" s="18" t="str">
        <f t="shared" si="76"/>
        <v/>
      </c>
      <c r="T996" s="18">
        <f>Ingredients!A984</f>
        <v>0</v>
      </c>
    </row>
    <row r="997" spans="19:20">
      <c r="S997" s="18" t="str">
        <f t="shared" si="76"/>
        <v/>
      </c>
      <c r="T997" s="18">
        <f>Ingredients!A985</f>
        <v>0</v>
      </c>
    </row>
    <row r="998" spans="19:20">
      <c r="S998" s="18" t="str">
        <f t="shared" si="76"/>
        <v/>
      </c>
      <c r="T998" s="18">
        <f>Ingredients!A986</f>
        <v>0</v>
      </c>
    </row>
    <row r="999" spans="19:20">
      <c r="S999" s="18" t="str">
        <f t="shared" si="76"/>
        <v/>
      </c>
      <c r="T999" s="18">
        <f>Ingredients!A987</f>
        <v>0</v>
      </c>
    </row>
    <row r="1000" spans="19:20">
      <c r="S1000" s="18" t="str">
        <f t="shared" si="76"/>
        <v/>
      </c>
      <c r="T1000" s="18">
        <f>Ingredients!A988</f>
        <v>0</v>
      </c>
    </row>
    <row r="1001" spans="19:20">
      <c r="S1001" s="18" t="str">
        <f t="shared" si="76"/>
        <v/>
      </c>
      <c r="T1001" s="18">
        <f>Ingredients!A989</f>
        <v>0</v>
      </c>
    </row>
    <row r="1002" spans="19:20">
      <c r="S1002" s="18" t="str">
        <f t="shared" si="76"/>
        <v/>
      </c>
      <c r="T1002" s="18">
        <f>Ingredients!A990</f>
        <v>0</v>
      </c>
    </row>
    <row r="1003" spans="19:20">
      <c r="S1003" s="18" t="str">
        <f t="shared" si="76"/>
        <v/>
      </c>
      <c r="T1003" s="18">
        <f>Ingredients!A991</f>
        <v>0</v>
      </c>
    </row>
    <row r="1004" spans="19:20">
      <c r="S1004" s="18" t="str">
        <f t="shared" si="76"/>
        <v/>
      </c>
      <c r="T1004" s="18">
        <f>Ingredients!A992</f>
        <v>0</v>
      </c>
    </row>
    <row r="1005" spans="19:20">
      <c r="S1005" s="18" t="str">
        <f t="shared" si="76"/>
        <v/>
      </c>
      <c r="T1005" s="18">
        <f>Ingredients!A993</f>
        <v>0</v>
      </c>
    </row>
    <row r="1006" spans="19:20">
      <c r="S1006" s="18" t="str">
        <f t="shared" si="76"/>
        <v/>
      </c>
      <c r="T1006" s="18">
        <f>Ingredients!A994</f>
        <v>0</v>
      </c>
    </row>
    <row r="1007" spans="19:20">
      <c r="S1007" s="18" t="str">
        <f t="shared" si="76"/>
        <v/>
      </c>
      <c r="T1007" s="18">
        <f>Ingredients!A995</f>
        <v>0</v>
      </c>
    </row>
    <row r="1008" spans="19:20">
      <c r="S1008" s="18" t="str">
        <f t="shared" si="76"/>
        <v/>
      </c>
      <c r="T1008" s="18">
        <f>Ingredients!A996</f>
        <v>0</v>
      </c>
    </row>
    <row r="1009" spans="19:20">
      <c r="S1009" s="18" t="str">
        <f t="shared" si="76"/>
        <v/>
      </c>
      <c r="T1009" s="18">
        <f>Ingredients!A997</f>
        <v>0</v>
      </c>
    </row>
    <row r="1010" spans="19:20">
      <c r="S1010" s="18" t="str">
        <f t="shared" si="76"/>
        <v/>
      </c>
      <c r="T1010" s="18">
        <f>Ingredients!A998</f>
        <v>0</v>
      </c>
    </row>
    <row r="1011" spans="19:20">
      <c r="S1011" s="18" t="str">
        <f t="shared" si="76"/>
        <v/>
      </c>
      <c r="T1011" s="18">
        <f>Ingredients!A999</f>
        <v>0</v>
      </c>
    </row>
    <row r="1012" spans="19:20">
      <c r="S1012" s="18" t="str">
        <f t="shared" si="76"/>
        <v/>
      </c>
      <c r="T1012" s="18">
        <f>Ingredients!A1000</f>
        <v>0</v>
      </c>
    </row>
    <row r="1013" spans="19:20">
      <c r="S1013" s="18" t="str">
        <f t="shared" si="76"/>
        <v/>
      </c>
      <c r="T1013" s="18">
        <f>Ingredients!A1001</f>
        <v>0</v>
      </c>
    </row>
    <row r="1014" spans="19:20">
      <c r="S1014" s="18" t="str">
        <f t="shared" si="76"/>
        <v/>
      </c>
      <c r="T1014" s="18">
        <f>Ingredients!A1002</f>
        <v>0</v>
      </c>
    </row>
    <row r="1015" spans="19:20">
      <c r="S1015" s="18" t="str">
        <f t="shared" si="76"/>
        <v/>
      </c>
      <c r="T1015" s="18">
        <f>Ingredients!A1003</f>
        <v>0</v>
      </c>
    </row>
    <row r="1016" spans="19:20">
      <c r="S1016" s="18" t="str">
        <f t="shared" si="76"/>
        <v/>
      </c>
      <c r="T1016" s="18">
        <f>Ingredients!A1004</f>
        <v>0</v>
      </c>
    </row>
    <row r="1017" spans="19:20">
      <c r="S1017" s="18" t="str">
        <f t="shared" si="76"/>
        <v/>
      </c>
      <c r="T1017" s="18">
        <f>Ingredients!A1005</f>
        <v>0</v>
      </c>
    </row>
    <row r="1018" spans="19:20">
      <c r="S1018" s="18" t="str">
        <f t="shared" si="76"/>
        <v/>
      </c>
      <c r="T1018" s="18">
        <f>Ingredients!A1006</f>
        <v>0</v>
      </c>
    </row>
    <row r="1019" spans="19:20">
      <c r="S1019" s="18" t="str">
        <f t="shared" si="76"/>
        <v/>
      </c>
      <c r="T1019" s="18">
        <f>Ingredients!A1007</f>
        <v>0</v>
      </c>
    </row>
    <row r="1020" spans="19:20">
      <c r="S1020" s="18" t="str">
        <f t="shared" si="76"/>
        <v/>
      </c>
      <c r="T1020" s="18">
        <f>Ingredients!A1008</f>
        <v>0</v>
      </c>
    </row>
    <row r="1021" spans="19:20">
      <c r="S1021" s="18" t="str">
        <f t="shared" si="76"/>
        <v/>
      </c>
      <c r="T1021" s="18">
        <f>Ingredients!A1009</f>
        <v>0</v>
      </c>
    </row>
    <row r="1022" spans="19:20">
      <c r="S1022" s="18" t="str">
        <f t="shared" si="76"/>
        <v/>
      </c>
      <c r="T1022" s="18">
        <f>Ingredients!A1010</f>
        <v>0</v>
      </c>
    </row>
    <row r="1023" spans="19:20">
      <c r="S1023" s="18" t="str">
        <f t="shared" si="76"/>
        <v/>
      </c>
      <c r="T1023" s="18">
        <f>Ingredients!A1011</f>
        <v>0</v>
      </c>
    </row>
    <row r="1024" spans="19:20">
      <c r="S1024" s="18" t="str">
        <f t="shared" si="76"/>
        <v/>
      </c>
      <c r="T1024" s="18">
        <f>Ingredients!A1012</f>
        <v>0</v>
      </c>
    </row>
    <row r="1025" spans="19:20">
      <c r="S1025" s="18" t="str">
        <f t="shared" si="76"/>
        <v/>
      </c>
      <c r="T1025" s="18">
        <f>Ingredients!A1013</f>
        <v>0</v>
      </c>
    </row>
    <row r="1026" spans="19:20">
      <c r="S1026" s="18" t="str">
        <f t="shared" si="76"/>
        <v/>
      </c>
      <c r="T1026" s="18">
        <f>Ingredients!A1014</f>
        <v>0</v>
      </c>
    </row>
    <row r="1027" spans="19:20">
      <c r="S1027" s="18" t="str">
        <f t="shared" si="76"/>
        <v/>
      </c>
      <c r="T1027" s="18">
        <f>Ingredients!A1015</f>
        <v>0</v>
      </c>
    </row>
    <row r="1028" spans="19:20">
      <c r="S1028" s="18" t="str">
        <f t="shared" si="76"/>
        <v/>
      </c>
      <c r="T1028" s="18">
        <f>Ingredients!A1016</f>
        <v>0</v>
      </c>
    </row>
    <row r="1029" spans="19:20">
      <c r="S1029" s="18" t="str">
        <f t="shared" si="76"/>
        <v/>
      </c>
      <c r="T1029" s="18">
        <f>Ingredients!A1017</f>
        <v>0</v>
      </c>
    </row>
    <row r="1030" spans="19:20">
      <c r="S1030" s="18" t="str">
        <f t="shared" si="76"/>
        <v/>
      </c>
      <c r="T1030" s="18">
        <f>Ingredients!A1018</f>
        <v>0</v>
      </c>
    </row>
    <row r="1031" spans="19:20">
      <c r="S1031" s="18" t="str">
        <f t="shared" si="76"/>
        <v/>
      </c>
      <c r="T1031" s="18">
        <f>Ingredients!A1019</f>
        <v>0</v>
      </c>
    </row>
    <row r="1032" spans="19:20">
      <c r="S1032" s="18" t="str">
        <f t="shared" si="76"/>
        <v/>
      </c>
      <c r="T1032" s="18">
        <f>Ingredients!A1020</f>
        <v>0</v>
      </c>
    </row>
    <row r="1033" spans="19:20">
      <c r="S1033" s="18" t="str">
        <f t="shared" si="76"/>
        <v/>
      </c>
      <c r="T1033" s="18">
        <f>Ingredients!A1021</f>
        <v>0</v>
      </c>
    </row>
    <row r="1034" spans="19:20">
      <c r="S1034" s="18" t="str">
        <f t="shared" si="76"/>
        <v/>
      </c>
      <c r="T1034" s="18">
        <f>Ingredients!A1022</f>
        <v>0</v>
      </c>
    </row>
    <row r="1035" spans="19:20">
      <c r="S1035" s="18" t="str">
        <f t="shared" si="76"/>
        <v/>
      </c>
      <c r="T1035" s="18">
        <f>Ingredients!A1023</f>
        <v>0</v>
      </c>
    </row>
    <row r="1036" spans="19:20">
      <c r="S1036" s="18" t="str">
        <f t="shared" si="76"/>
        <v/>
      </c>
      <c r="T1036" s="18">
        <f>Ingredients!A1024</f>
        <v>0</v>
      </c>
    </row>
    <row r="1037" spans="19:20">
      <c r="S1037" s="18" t="str">
        <f t="shared" si="76"/>
        <v/>
      </c>
      <c r="T1037" s="18">
        <f>Ingredients!A1025</f>
        <v>0</v>
      </c>
    </row>
    <row r="1038" spans="19:20">
      <c r="S1038" s="18" t="str">
        <f t="shared" si="76"/>
        <v/>
      </c>
      <c r="T1038" s="18">
        <f>Ingredients!A1026</f>
        <v>0</v>
      </c>
    </row>
    <row r="1039" spans="19:20">
      <c r="S1039" s="18" t="str">
        <f t="shared" si="76"/>
        <v/>
      </c>
      <c r="T1039" s="18">
        <f>Ingredients!A1027</f>
        <v>0</v>
      </c>
    </row>
    <row r="1040" spans="19:20">
      <c r="S1040" s="18" t="str">
        <f t="shared" si="76"/>
        <v/>
      </c>
      <c r="T1040" s="18">
        <f>Ingredients!A1028</f>
        <v>0</v>
      </c>
    </row>
    <row r="1041" spans="19:20">
      <c r="S1041" s="18" t="str">
        <f t="shared" si="76"/>
        <v/>
      </c>
      <c r="T1041" s="18">
        <f>Ingredients!A1029</f>
        <v>0</v>
      </c>
    </row>
    <row r="1042" spans="19:20">
      <c r="S1042" s="18" t="str">
        <f t="shared" si="76"/>
        <v/>
      </c>
      <c r="T1042" s="18">
        <f>Ingredients!A1030</f>
        <v>0</v>
      </c>
    </row>
    <row r="1043" spans="19:20">
      <c r="S1043" s="18" t="str">
        <f t="shared" si="76"/>
        <v/>
      </c>
      <c r="T1043" s="18">
        <f>Ingredients!A1031</f>
        <v>0</v>
      </c>
    </row>
    <row r="1044" spans="19:20">
      <c r="S1044" s="18" t="str">
        <f t="shared" si="76"/>
        <v/>
      </c>
      <c r="T1044" s="18">
        <f>Ingredients!A1032</f>
        <v>0</v>
      </c>
    </row>
    <row r="1045" spans="19:20">
      <c r="S1045" s="18" t="str">
        <f t="shared" si="76"/>
        <v/>
      </c>
      <c r="T1045" s="18">
        <f>Ingredients!A1033</f>
        <v>0</v>
      </c>
    </row>
    <row r="1046" spans="19:20">
      <c r="S1046" s="18" t="str">
        <f t="shared" si="76"/>
        <v/>
      </c>
      <c r="T1046" s="18">
        <f>Ingredients!A1034</f>
        <v>0</v>
      </c>
    </row>
    <row r="1047" spans="19:20">
      <c r="S1047" s="18" t="str">
        <f t="shared" si="76"/>
        <v/>
      </c>
      <c r="T1047" s="18">
        <f>Ingredients!A1035</f>
        <v>0</v>
      </c>
    </row>
    <row r="1048" spans="19:20">
      <c r="S1048" s="18" t="str">
        <f t="shared" si="76"/>
        <v/>
      </c>
      <c r="T1048" s="18">
        <f>Ingredients!A1036</f>
        <v>0</v>
      </c>
    </row>
    <row r="1049" spans="19:20">
      <c r="S1049" s="18" t="str">
        <f t="shared" si="76"/>
        <v/>
      </c>
      <c r="T1049" s="18">
        <f>Ingredients!A1037</f>
        <v>0</v>
      </c>
    </row>
    <row r="1050" spans="19:20">
      <c r="S1050" s="18" t="str">
        <f t="shared" si="76"/>
        <v/>
      </c>
      <c r="T1050" s="18">
        <f>Ingredients!A1038</f>
        <v>0</v>
      </c>
    </row>
    <row r="1051" spans="19:20">
      <c r="S1051" s="18" t="str">
        <f t="shared" si="76"/>
        <v/>
      </c>
      <c r="T1051" s="18">
        <f>Ingredients!A1039</f>
        <v>0</v>
      </c>
    </row>
    <row r="1052" spans="19:20">
      <c r="S1052" s="18" t="str">
        <f t="shared" si="76"/>
        <v/>
      </c>
      <c r="T1052" s="18">
        <f>Ingredients!A1040</f>
        <v>0</v>
      </c>
    </row>
    <row r="1053" spans="19:20">
      <c r="S1053" s="18" t="str">
        <f t="shared" si="76"/>
        <v/>
      </c>
      <c r="T1053" s="18">
        <f>Ingredients!A1041</f>
        <v>0</v>
      </c>
    </row>
    <row r="1054" spans="19:20">
      <c r="S1054" s="18" t="str">
        <f t="shared" si="76"/>
        <v/>
      </c>
      <c r="T1054" s="18">
        <f>Ingredients!A1042</f>
        <v>0</v>
      </c>
    </row>
    <row r="1055" spans="19:20">
      <c r="S1055" s="18" t="str">
        <f t="shared" si="76"/>
        <v/>
      </c>
      <c r="T1055" s="18">
        <f>Ingredients!A1043</f>
        <v>0</v>
      </c>
    </row>
    <row r="1056" spans="19:20">
      <c r="S1056" s="18" t="str">
        <f t="shared" si="76"/>
        <v/>
      </c>
      <c r="T1056" s="18">
        <f>Ingredients!A1044</f>
        <v>0</v>
      </c>
    </row>
    <row r="1057" spans="19:20">
      <c r="S1057" s="18" t="str">
        <f t="shared" ref="S1057:S1120" si="77">IF(T1057=0,"",T1057)</f>
        <v/>
      </c>
      <c r="T1057" s="18">
        <f>Ingredients!A1045</f>
        <v>0</v>
      </c>
    </row>
    <row r="1058" spans="19:20">
      <c r="S1058" s="18" t="str">
        <f t="shared" si="77"/>
        <v/>
      </c>
      <c r="T1058" s="18">
        <f>Ingredients!A1046</f>
        <v>0</v>
      </c>
    </row>
    <row r="1059" spans="19:20">
      <c r="S1059" s="18" t="str">
        <f t="shared" si="77"/>
        <v/>
      </c>
      <c r="T1059" s="18">
        <f>Ingredients!A1047</f>
        <v>0</v>
      </c>
    </row>
    <row r="1060" spans="19:20">
      <c r="S1060" s="18" t="str">
        <f t="shared" si="77"/>
        <v/>
      </c>
      <c r="T1060" s="18">
        <f>Ingredients!A1048</f>
        <v>0</v>
      </c>
    </row>
    <row r="1061" spans="19:20">
      <c r="S1061" s="18" t="str">
        <f t="shared" si="77"/>
        <v/>
      </c>
      <c r="T1061" s="18">
        <f>Ingredients!A1049</f>
        <v>0</v>
      </c>
    </row>
    <row r="1062" spans="19:20">
      <c r="S1062" s="18" t="str">
        <f t="shared" si="77"/>
        <v/>
      </c>
      <c r="T1062" s="18">
        <f>Ingredients!A1050</f>
        <v>0</v>
      </c>
    </row>
    <row r="1063" spans="19:20">
      <c r="S1063" s="18" t="str">
        <f t="shared" si="77"/>
        <v/>
      </c>
      <c r="T1063" s="18">
        <f>Ingredients!A1051</f>
        <v>0</v>
      </c>
    </row>
    <row r="1064" spans="19:20">
      <c r="S1064" s="18" t="str">
        <f t="shared" si="77"/>
        <v/>
      </c>
      <c r="T1064" s="18">
        <f>Ingredients!A1052</f>
        <v>0</v>
      </c>
    </row>
    <row r="1065" spans="19:20">
      <c r="S1065" s="18" t="str">
        <f t="shared" si="77"/>
        <v/>
      </c>
      <c r="T1065" s="18">
        <f>Ingredients!A1053</f>
        <v>0</v>
      </c>
    </row>
    <row r="1066" spans="19:20">
      <c r="S1066" s="18" t="str">
        <f t="shared" si="77"/>
        <v/>
      </c>
      <c r="T1066" s="18">
        <f>Ingredients!A1054</f>
        <v>0</v>
      </c>
    </row>
    <row r="1067" spans="19:20">
      <c r="S1067" s="18" t="str">
        <f t="shared" si="77"/>
        <v/>
      </c>
      <c r="T1067" s="18">
        <f>Ingredients!A1055</f>
        <v>0</v>
      </c>
    </row>
    <row r="1068" spans="19:20">
      <c r="S1068" s="18" t="str">
        <f t="shared" si="77"/>
        <v/>
      </c>
      <c r="T1068" s="18">
        <f>Ingredients!A1056</f>
        <v>0</v>
      </c>
    </row>
    <row r="1069" spans="19:20">
      <c r="S1069" s="18" t="str">
        <f t="shared" si="77"/>
        <v/>
      </c>
      <c r="T1069" s="18">
        <f>Ingredients!A1057</f>
        <v>0</v>
      </c>
    </row>
    <row r="1070" spans="19:20">
      <c r="S1070" s="18" t="str">
        <f t="shared" si="77"/>
        <v/>
      </c>
      <c r="T1070" s="18">
        <f>Ingredients!A1058</f>
        <v>0</v>
      </c>
    </row>
    <row r="1071" spans="19:20">
      <c r="S1071" s="18" t="str">
        <f t="shared" si="77"/>
        <v/>
      </c>
      <c r="T1071" s="18">
        <f>Ingredients!A1059</f>
        <v>0</v>
      </c>
    </row>
    <row r="1072" spans="19:20">
      <c r="S1072" s="18" t="str">
        <f t="shared" si="77"/>
        <v/>
      </c>
      <c r="T1072" s="18">
        <f>Ingredients!A1060</f>
        <v>0</v>
      </c>
    </row>
    <row r="1073" spans="19:20">
      <c r="S1073" s="18" t="str">
        <f t="shared" si="77"/>
        <v/>
      </c>
      <c r="T1073" s="18">
        <f>Ingredients!A1061</f>
        <v>0</v>
      </c>
    </row>
    <row r="1074" spans="19:20">
      <c r="S1074" s="18" t="str">
        <f t="shared" si="77"/>
        <v/>
      </c>
      <c r="T1074" s="18">
        <f>Ingredients!A1062</f>
        <v>0</v>
      </c>
    </row>
    <row r="1075" spans="19:20">
      <c r="S1075" s="18" t="str">
        <f t="shared" si="77"/>
        <v/>
      </c>
      <c r="T1075" s="18">
        <f>Ingredients!A1063</f>
        <v>0</v>
      </c>
    </row>
    <row r="1076" spans="19:20">
      <c r="S1076" s="18" t="str">
        <f t="shared" si="77"/>
        <v/>
      </c>
      <c r="T1076" s="18">
        <f>Ingredients!A1064</f>
        <v>0</v>
      </c>
    </row>
    <row r="1077" spans="19:20">
      <c r="S1077" s="18" t="str">
        <f t="shared" si="77"/>
        <v/>
      </c>
      <c r="T1077" s="18">
        <f>Ingredients!A1065</f>
        <v>0</v>
      </c>
    </row>
    <row r="1078" spans="19:20">
      <c r="S1078" s="18" t="str">
        <f t="shared" si="77"/>
        <v/>
      </c>
      <c r="T1078" s="18">
        <f>Ingredients!A1066</f>
        <v>0</v>
      </c>
    </row>
    <row r="1079" spans="19:20">
      <c r="S1079" s="18" t="str">
        <f t="shared" si="77"/>
        <v/>
      </c>
      <c r="T1079" s="18">
        <f>Ingredients!A1067</f>
        <v>0</v>
      </c>
    </row>
    <row r="1080" spans="19:20">
      <c r="S1080" s="18" t="str">
        <f t="shared" si="77"/>
        <v/>
      </c>
      <c r="T1080" s="18">
        <f>Ingredients!A1068</f>
        <v>0</v>
      </c>
    </row>
    <row r="1081" spans="19:20">
      <c r="S1081" s="18" t="str">
        <f t="shared" si="77"/>
        <v/>
      </c>
      <c r="T1081" s="18">
        <f>Ingredients!A1069</f>
        <v>0</v>
      </c>
    </row>
    <row r="1082" spans="19:20">
      <c r="S1082" s="18" t="str">
        <f t="shared" si="77"/>
        <v/>
      </c>
      <c r="T1082" s="18">
        <f>Ingredients!A1070</f>
        <v>0</v>
      </c>
    </row>
    <row r="1083" spans="19:20">
      <c r="S1083" s="18" t="str">
        <f t="shared" si="77"/>
        <v/>
      </c>
      <c r="T1083" s="18">
        <f>Ingredients!A1071</f>
        <v>0</v>
      </c>
    </row>
    <row r="1084" spans="19:20">
      <c r="S1084" s="18" t="str">
        <f t="shared" si="77"/>
        <v/>
      </c>
      <c r="T1084" s="18">
        <f>Ingredients!A1072</f>
        <v>0</v>
      </c>
    </row>
    <row r="1085" spans="19:20">
      <c r="S1085" s="18" t="str">
        <f t="shared" si="77"/>
        <v/>
      </c>
      <c r="T1085" s="18">
        <f>Ingredients!A1073</f>
        <v>0</v>
      </c>
    </row>
    <row r="1086" spans="19:20">
      <c r="S1086" s="18" t="str">
        <f t="shared" si="77"/>
        <v/>
      </c>
      <c r="T1086" s="18">
        <f>Ingredients!A1074</f>
        <v>0</v>
      </c>
    </row>
    <row r="1087" spans="19:20">
      <c r="S1087" s="18" t="str">
        <f t="shared" si="77"/>
        <v/>
      </c>
      <c r="T1087" s="18">
        <f>Ingredients!A1075</f>
        <v>0</v>
      </c>
    </row>
    <row r="1088" spans="19:20">
      <c r="S1088" s="18" t="str">
        <f t="shared" si="77"/>
        <v/>
      </c>
      <c r="T1088" s="18">
        <f>Ingredients!A1076</f>
        <v>0</v>
      </c>
    </row>
    <row r="1089" spans="19:20">
      <c r="S1089" s="18" t="str">
        <f t="shared" si="77"/>
        <v/>
      </c>
      <c r="T1089" s="18">
        <f>Ingredients!A1077</f>
        <v>0</v>
      </c>
    </row>
    <row r="1090" spans="19:20">
      <c r="S1090" s="18" t="str">
        <f t="shared" si="77"/>
        <v/>
      </c>
      <c r="T1090" s="18">
        <f>Ingredients!A1078</f>
        <v>0</v>
      </c>
    </row>
    <row r="1091" spans="19:20">
      <c r="S1091" s="18" t="str">
        <f t="shared" si="77"/>
        <v/>
      </c>
      <c r="T1091" s="18">
        <f>Ingredients!A1079</f>
        <v>0</v>
      </c>
    </row>
    <row r="1092" spans="19:20">
      <c r="S1092" s="18" t="str">
        <f t="shared" si="77"/>
        <v/>
      </c>
      <c r="T1092" s="18">
        <f>Ingredients!A1080</f>
        <v>0</v>
      </c>
    </row>
    <row r="1093" spans="19:20">
      <c r="S1093" s="18" t="str">
        <f t="shared" si="77"/>
        <v/>
      </c>
      <c r="T1093" s="18">
        <f>Ingredients!A1081</f>
        <v>0</v>
      </c>
    </row>
    <row r="1094" spans="19:20">
      <c r="S1094" s="18" t="str">
        <f t="shared" si="77"/>
        <v/>
      </c>
      <c r="T1094" s="18">
        <f>Ingredients!A1082</f>
        <v>0</v>
      </c>
    </row>
    <row r="1095" spans="19:20">
      <c r="S1095" s="18" t="str">
        <f t="shared" si="77"/>
        <v/>
      </c>
      <c r="T1095" s="18">
        <f>Ingredients!A1083</f>
        <v>0</v>
      </c>
    </row>
    <row r="1096" spans="19:20">
      <c r="S1096" s="18" t="str">
        <f t="shared" si="77"/>
        <v/>
      </c>
      <c r="T1096" s="18">
        <f>Ingredients!A1084</f>
        <v>0</v>
      </c>
    </row>
    <row r="1097" spans="19:20">
      <c r="S1097" s="18" t="str">
        <f t="shared" si="77"/>
        <v/>
      </c>
      <c r="T1097" s="18">
        <f>Ingredients!A1085</f>
        <v>0</v>
      </c>
    </row>
    <row r="1098" spans="19:20">
      <c r="S1098" s="18" t="str">
        <f t="shared" si="77"/>
        <v/>
      </c>
      <c r="T1098" s="18">
        <f>Ingredients!A1086</f>
        <v>0</v>
      </c>
    </row>
    <row r="1099" spans="19:20">
      <c r="S1099" s="18" t="str">
        <f t="shared" si="77"/>
        <v/>
      </c>
      <c r="T1099" s="18">
        <f>Ingredients!A1087</f>
        <v>0</v>
      </c>
    </row>
    <row r="1100" spans="19:20">
      <c r="S1100" s="18" t="str">
        <f t="shared" si="77"/>
        <v/>
      </c>
      <c r="T1100" s="18">
        <f>Ingredients!A1088</f>
        <v>0</v>
      </c>
    </row>
    <row r="1101" spans="19:20">
      <c r="S1101" s="18" t="str">
        <f t="shared" si="77"/>
        <v/>
      </c>
      <c r="T1101" s="18">
        <f>Ingredients!A1089</f>
        <v>0</v>
      </c>
    </row>
    <row r="1102" spans="19:20">
      <c r="S1102" s="18" t="str">
        <f t="shared" si="77"/>
        <v/>
      </c>
      <c r="T1102" s="18">
        <f>Ingredients!A1090</f>
        <v>0</v>
      </c>
    </row>
    <row r="1103" spans="19:20">
      <c r="S1103" s="18" t="str">
        <f t="shared" si="77"/>
        <v/>
      </c>
      <c r="T1103" s="18">
        <f>Ingredients!A1091</f>
        <v>0</v>
      </c>
    </row>
    <row r="1104" spans="19:20">
      <c r="S1104" s="18" t="str">
        <f t="shared" si="77"/>
        <v/>
      </c>
      <c r="T1104" s="18">
        <f>Ingredients!A1092</f>
        <v>0</v>
      </c>
    </row>
    <row r="1105" spans="19:20">
      <c r="S1105" s="18" t="str">
        <f t="shared" si="77"/>
        <v/>
      </c>
      <c r="T1105" s="18">
        <f>Ingredients!A1093</f>
        <v>0</v>
      </c>
    </row>
    <row r="1106" spans="19:20">
      <c r="S1106" s="18" t="str">
        <f t="shared" si="77"/>
        <v/>
      </c>
      <c r="T1106" s="18">
        <f>Ingredients!A1094</f>
        <v>0</v>
      </c>
    </row>
    <row r="1107" spans="19:20">
      <c r="S1107" s="18" t="str">
        <f t="shared" si="77"/>
        <v/>
      </c>
      <c r="T1107" s="18">
        <f>Ingredients!A1095</f>
        <v>0</v>
      </c>
    </row>
    <row r="1108" spans="19:20">
      <c r="S1108" s="18" t="str">
        <f t="shared" si="77"/>
        <v/>
      </c>
      <c r="T1108" s="18">
        <f>Ingredients!A1096</f>
        <v>0</v>
      </c>
    </row>
    <row r="1109" spans="19:20">
      <c r="S1109" s="18" t="str">
        <f t="shared" si="77"/>
        <v/>
      </c>
      <c r="T1109" s="18">
        <f>Ingredients!A1097</f>
        <v>0</v>
      </c>
    </row>
    <row r="1110" spans="19:20">
      <c r="S1110" s="18" t="str">
        <f t="shared" si="77"/>
        <v/>
      </c>
      <c r="T1110" s="18">
        <f>Ingredients!A1098</f>
        <v>0</v>
      </c>
    </row>
    <row r="1111" spans="19:20">
      <c r="S1111" s="18" t="str">
        <f t="shared" si="77"/>
        <v/>
      </c>
      <c r="T1111" s="18">
        <f>Ingredients!A1099</f>
        <v>0</v>
      </c>
    </row>
    <row r="1112" spans="19:20">
      <c r="S1112" s="18" t="str">
        <f t="shared" si="77"/>
        <v/>
      </c>
      <c r="T1112" s="18">
        <f>Ingredients!A1100</f>
        <v>0</v>
      </c>
    </row>
    <row r="1113" spans="19:20">
      <c r="S1113" s="18" t="str">
        <f t="shared" si="77"/>
        <v/>
      </c>
      <c r="T1113" s="18">
        <f>Ingredients!A1101</f>
        <v>0</v>
      </c>
    </row>
    <row r="1114" spans="19:20">
      <c r="S1114" s="18" t="str">
        <f t="shared" si="77"/>
        <v/>
      </c>
      <c r="T1114" s="18">
        <f>Ingredients!A1102</f>
        <v>0</v>
      </c>
    </row>
    <row r="1115" spans="19:20">
      <c r="S1115" s="18" t="str">
        <f t="shared" si="77"/>
        <v/>
      </c>
      <c r="T1115" s="18">
        <f>Ingredients!A1103</f>
        <v>0</v>
      </c>
    </row>
    <row r="1116" spans="19:20">
      <c r="S1116" s="18" t="str">
        <f t="shared" si="77"/>
        <v/>
      </c>
      <c r="T1116" s="18">
        <f>Ingredients!A1104</f>
        <v>0</v>
      </c>
    </row>
    <row r="1117" spans="19:20">
      <c r="S1117" s="18" t="str">
        <f t="shared" si="77"/>
        <v/>
      </c>
      <c r="T1117" s="18">
        <f>Ingredients!A1105</f>
        <v>0</v>
      </c>
    </row>
    <row r="1118" spans="19:20">
      <c r="S1118" s="18" t="str">
        <f t="shared" si="77"/>
        <v/>
      </c>
      <c r="T1118" s="18">
        <f>Ingredients!A1106</f>
        <v>0</v>
      </c>
    </row>
    <row r="1119" spans="19:20">
      <c r="S1119" s="18" t="str">
        <f t="shared" si="77"/>
        <v/>
      </c>
      <c r="T1119" s="18">
        <f>Ingredients!A1107</f>
        <v>0</v>
      </c>
    </row>
    <row r="1120" spans="19:20">
      <c r="S1120" s="18" t="str">
        <f t="shared" si="77"/>
        <v/>
      </c>
      <c r="T1120" s="18">
        <f>Ingredients!A1108</f>
        <v>0</v>
      </c>
    </row>
    <row r="1121" spans="19:20">
      <c r="S1121" s="18" t="str">
        <f t="shared" ref="S1121:S1184" si="78">IF(T1121=0,"",T1121)</f>
        <v/>
      </c>
      <c r="T1121" s="18">
        <f>Ingredients!A1109</f>
        <v>0</v>
      </c>
    </row>
    <row r="1122" spans="19:20">
      <c r="S1122" s="18" t="str">
        <f t="shared" si="78"/>
        <v/>
      </c>
      <c r="T1122" s="18">
        <f>Ingredients!A1110</f>
        <v>0</v>
      </c>
    </row>
    <row r="1123" spans="19:20">
      <c r="S1123" s="18" t="str">
        <f t="shared" si="78"/>
        <v/>
      </c>
      <c r="T1123" s="18">
        <f>Ingredients!A1111</f>
        <v>0</v>
      </c>
    </row>
    <row r="1124" spans="19:20">
      <c r="S1124" s="18" t="str">
        <f t="shared" si="78"/>
        <v/>
      </c>
      <c r="T1124" s="18">
        <f>Ingredients!A1112</f>
        <v>0</v>
      </c>
    </row>
    <row r="1125" spans="19:20">
      <c r="S1125" s="18" t="str">
        <f t="shared" si="78"/>
        <v/>
      </c>
      <c r="T1125" s="18">
        <f>Ingredients!A1113</f>
        <v>0</v>
      </c>
    </row>
    <row r="1126" spans="19:20">
      <c r="S1126" s="18" t="str">
        <f t="shared" si="78"/>
        <v/>
      </c>
      <c r="T1126" s="18">
        <f>Ingredients!A1114</f>
        <v>0</v>
      </c>
    </row>
    <row r="1127" spans="19:20">
      <c r="S1127" s="18" t="str">
        <f t="shared" si="78"/>
        <v/>
      </c>
      <c r="T1127" s="18">
        <f>Ingredients!A1115</f>
        <v>0</v>
      </c>
    </row>
    <row r="1128" spans="19:20">
      <c r="S1128" s="18" t="str">
        <f t="shared" si="78"/>
        <v/>
      </c>
      <c r="T1128" s="18">
        <f>Ingredients!A1116</f>
        <v>0</v>
      </c>
    </row>
    <row r="1129" spans="19:20">
      <c r="S1129" s="18" t="str">
        <f t="shared" si="78"/>
        <v/>
      </c>
      <c r="T1129" s="18">
        <f>Ingredients!A1117</f>
        <v>0</v>
      </c>
    </row>
    <row r="1130" spans="19:20">
      <c r="S1130" s="18" t="str">
        <f t="shared" si="78"/>
        <v/>
      </c>
      <c r="T1130" s="18">
        <f>Ingredients!A1118</f>
        <v>0</v>
      </c>
    </row>
    <row r="1131" spans="19:20">
      <c r="S1131" s="18" t="str">
        <f t="shared" si="78"/>
        <v/>
      </c>
      <c r="T1131" s="18">
        <f>Ingredients!A1119</f>
        <v>0</v>
      </c>
    </row>
    <row r="1132" spans="19:20">
      <c r="S1132" s="18" t="str">
        <f t="shared" si="78"/>
        <v/>
      </c>
      <c r="T1132" s="18">
        <f>Ingredients!A1120</f>
        <v>0</v>
      </c>
    </row>
    <row r="1133" spans="19:20">
      <c r="S1133" s="18" t="str">
        <f t="shared" si="78"/>
        <v/>
      </c>
      <c r="T1133" s="18">
        <f>Ingredients!A1121</f>
        <v>0</v>
      </c>
    </row>
    <row r="1134" spans="19:20">
      <c r="S1134" s="18" t="str">
        <f t="shared" si="78"/>
        <v/>
      </c>
      <c r="T1134" s="18">
        <f>Ingredients!A1122</f>
        <v>0</v>
      </c>
    </row>
    <row r="1135" spans="19:20">
      <c r="S1135" s="18" t="str">
        <f t="shared" si="78"/>
        <v/>
      </c>
      <c r="T1135" s="18">
        <f>Ingredients!A1123</f>
        <v>0</v>
      </c>
    </row>
    <row r="1136" spans="19:20">
      <c r="S1136" s="18" t="str">
        <f t="shared" si="78"/>
        <v/>
      </c>
      <c r="T1136" s="18">
        <f>Ingredients!A1124</f>
        <v>0</v>
      </c>
    </row>
    <row r="1137" spans="19:20">
      <c r="S1137" s="18" t="str">
        <f t="shared" si="78"/>
        <v/>
      </c>
      <c r="T1137" s="18">
        <f>Ingredients!A1125</f>
        <v>0</v>
      </c>
    </row>
    <row r="1138" spans="19:20">
      <c r="S1138" s="18" t="str">
        <f t="shared" si="78"/>
        <v/>
      </c>
      <c r="T1138" s="18">
        <f>Ingredients!A1126</f>
        <v>0</v>
      </c>
    </row>
    <row r="1139" spans="19:20">
      <c r="S1139" s="18" t="str">
        <f t="shared" si="78"/>
        <v/>
      </c>
      <c r="T1139" s="18">
        <f>Ingredients!A1127</f>
        <v>0</v>
      </c>
    </row>
    <row r="1140" spans="19:20">
      <c r="S1140" s="18" t="str">
        <f t="shared" si="78"/>
        <v/>
      </c>
      <c r="T1140" s="18">
        <f>Ingredients!A1128</f>
        <v>0</v>
      </c>
    </row>
    <row r="1141" spans="19:20">
      <c r="S1141" s="18" t="str">
        <f t="shared" si="78"/>
        <v/>
      </c>
      <c r="T1141" s="18">
        <f>Ingredients!A1129</f>
        <v>0</v>
      </c>
    </row>
    <row r="1142" spans="19:20">
      <c r="S1142" s="18" t="str">
        <f t="shared" si="78"/>
        <v/>
      </c>
      <c r="T1142" s="18">
        <f>Ingredients!A1130</f>
        <v>0</v>
      </c>
    </row>
    <row r="1143" spans="19:20">
      <c r="S1143" s="18" t="str">
        <f t="shared" si="78"/>
        <v/>
      </c>
      <c r="T1143" s="18">
        <f>Ingredients!A1131</f>
        <v>0</v>
      </c>
    </row>
    <row r="1144" spans="19:20">
      <c r="S1144" s="18" t="str">
        <f t="shared" si="78"/>
        <v/>
      </c>
      <c r="T1144" s="18">
        <f>Ingredients!A1132</f>
        <v>0</v>
      </c>
    </row>
    <row r="1145" spans="19:20">
      <c r="S1145" s="18" t="str">
        <f t="shared" si="78"/>
        <v/>
      </c>
      <c r="T1145" s="18">
        <f>Ingredients!A1133</f>
        <v>0</v>
      </c>
    </row>
    <row r="1146" spans="19:20">
      <c r="S1146" s="18" t="str">
        <f t="shared" si="78"/>
        <v/>
      </c>
      <c r="T1146" s="18">
        <f>Ingredients!A1134</f>
        <v>0</v>
      </c>
    </row>
    <row r="1147" spans="19:20">
      <c r="S1147" s="18" t="str">
        <f t="shared" si="78"/>
        <v/>
      </c>
      <c r="T1147" s="18">
        <f>Ingredients!A1135</f>
        <v>0</v>
      </c>
    </row>
    <row r="1148" spans="19:20">
      <c r="S1148" s="18" t="str">
        <f t="shared" si="78"/>
        <v/>
      </c>
      <c r="T1148" s="18">
        <f>Ingredients!A1136</f>
        <v>0</v>
      </c>
    </row>
    <row r="1149" spans="19:20">
      <c r="S1149" s="18" t="str">
        <f t="shared" si="78"/>
        <v/>
      </c>
      <c r="T1149" s="18">
        <f>Ingredients!A1137</f>
        <v>0</v>
      </c>
    </row>
    <row r="1150" spans="19:20">
      <c r="S1150" s="18" t="str">
        <f t="shared" si="78"/>
        <v/>
      </c>
      <c r="T1150" s="18">
        <f>Ingredients!A1138</f>
        <v>0</v>
      </c>
    </row>
    <row r="1151" spans="19:20">
      <c r="S1151" s="18" t="str">
        <f t="shared" si="78"/>
        <v/>
      </c>
      <c r="T1151" s="18">
        <f>Ingredients!A1139</f>
        <v>0</v>
      </c>
    </row>
    <row r="1152" spans="19:20">
      <c r="S1152" s="18" t="str">
        <f t="shared" si="78"/>
        <v/>
      </c>
      <c r="T1152" s="18">
        <f>Ingredients!A1140</f>
        <v>0</v>
      </c>
    </row>
    <row r="1153" spans="19:20">
      <c r="S1153" s="18" t="str">
        <f t="shared" si="78"/>
        <v/>
      </c>
      <c r="T1153" s="18">
        <f>Ingredients!A1141</f>
        <v>0</v>
      </c>
    </row>
    <row r="1154" spans="19:20">
      <c r="S1154" s="18" t="str">
        <f t="shared" si="78"/>
        <v/>
      </c>
      <c r="T1154" s="18">
        <f>Ingredients!A1142</f>
        <v>0</v>
      </c>
    </row>
    <row r="1155" spans="19:20">
      <c r="S1155" s="18" t="str">
        <f t="shared" si="78"/>
        <v/>
      </c>
      <c r="T1155" s="18">
        <f>Ingredients!A1143</f>
        <v>0</v>
      </c>
    </row>
    <row r="1156" spans="19:20">
      <c r="S1156" s="18" t="str">
        <f t="shared" si="78"/>
        <v/>
      </c>
      <c r="T1156" s="18">
        <f>Ingredients!A1144</f>
        <v>0</v>
      </c>
    </row>
    <row r="1157" spans="19:20">
      <c r="S1157" s="18" t="str">
        <f t="shared" si="78"/>
        <v/>
      </c>
      <c r="T1157" s="18">
        <f>Ingredients!A1145</f>
        <v>0</v>
      </c>
    </row>
    <row r="1158" spans="19:20">
      <c r="S1158" s="18" t="str">
        <f t="shared" si="78"/>
        <v/>
      </c>
      <c r="T1158" s="18">
        <f>Ingredients!A1146</f>
        <v>0</v>
      </c>
    </row>
    <row r="1159" spans="19:20">
      <c r="S1159" s="18" t="str">
        <f t="shared" si="78"/>
        <v/>
      </c>
      <c r="T1159" s="18">
        <f>Ingredients!A1147</f>
        <v>0</v>
      </c>
    </row>
    <row r="1160" spans="19:20">
      <c r="S1160" s="18" t="str">
        <f t="shared" si="78"/>
        <v/>
      </c>
      <c r="T1160" s="18">
        <f>Ingredients!A1148</f>
        <v>0</v>
      </c>
    </row>
    <row r="1161" spans="19:20">
      <c r="S1161" s="18" t="str">
        <f t="shared" si="78"/>
        <v/>
      </c>
      <c r="T1161" s="18">
        <f>Ingredients!A1149</f>
        <v>0</v>
      </c>
    </row>
    <row r="1162" spans="19:20">
      <c r="S1162" s="18" t="str">
        <f t="shared" si="78"/>
        <v/>
      </c>
      <c r="T1162" s="18">
        <f>Ingredients!A1150</f>
        <v>0</v>
      </c>
    </row>
    <row r="1163" spans="19:20">
      <c r="S1163" s="18" t="str">
        <f t="shared" si="78"/>
        <v/>
      </c>
      <c r="T1163" s="18">
        <f>Ingredients!A1151</f>
        <v>0</v>
      </c>
    </row>
    <row r="1164" spans="19:20">
      <c r="S1164" s="18" t="str">
        <f t="shared" si="78"/>
        <v/>
      </c>
      <c r="T1164" s="18">
        <f>Ingredients!A1152</f>
        <v>0</v>
      </c>
    </row>
    <row r="1165" spans="19:20">
      <c r="S1165" s="18" t="str">
        <f t="shared" si="78"/>
        <v/>
      </c>
      <c r="T1165" s="18">
        <f>Ingredients!A1153</f>
        <v>0</v>
      </c>
    </row>
    <row r="1166" spans="19:20">
      <c r="S1166" s="18" t="str">
        <f t="shared" si="78"/>
        <v/>
      </c>
      <c r="T1166" s="18">
        <f>Ingredients!A1154</f>
        <v>0</v>
      </c>
    </row>
    <row r="1167" spans="19:20">
      <c r="S1167" s="18" t="str">
        <f t="shared" si="78"/>
        <v/>
      </c>
      <c r="T1167" s="18">
        <f>Ingredients!A1155</f>
        <v>0</v>
      </c>
    </row>
    <row r="1168" spans="19:20">
      <c r="S1168" s="18" t="str">
        <f t="shared" si="78"/>
        <v/>
      </c>
      <c r="T1168" s="18">
        <f>Ingredients!A1156</f>
        <v>0</v>
      </c>
    </row>
    <row r="1169" spans="19:20">
      <c r="S1169" s="18" t="str">
        <f t="shared" si="78"/>
        <v/>
      </c>
      <c r="T1169" s="18">
        <f>Ingredients!A1157</f>
        <v>0</v>
      </c>
    </row>
    <row r="1170" spans="19:20">
      <c r="S1170" s="18" t="str">
        <f t="shared" si="78"/>
        <v/>
      </c>
      <c r="T1170" s="18">
        <f>Ingredients!A1158</f>
        <v>0</v>
      </c>
    </row>
    <row r="1171" spans="19:20">
      <c r="S1171" s="18" t="str">
        <f t="shared" si="78"/>
        <v/>
      </c>
      <c r="T1171" s="18">
        <f>Ingredients!A1159</f>
        <v>0</v>
      </c>
    </row>
    <row r="1172" spans="19:20">
      <c r="S1172" s="18" t="str">
        <f t="shared" si="78"/>
        <v/>
      </c>
      <c r="T1172" s="18">
        <f>Ingredients!A1160</f>
        <v>0</v>
      </c>
    </row>
    <row r="1173" spans="19:20">
      <c r="S1173" s="18" t="str">
        <f t="shared" si="78"/>
        <v/>
      </c>
      <c r="T1173" s="18">
        <f>Ingredients!A1161</f>
        <v>0</v>
      </c>
    </row>
    <row r="1174" spans="19:20">
      <c r="S1174" s="18" t="str">
        <f t="shared" si="78"/>
        <v/>
      </c>
      <c r="T1174" s="18">
        <f>Ingredients!A1162</f>
        <v>0</v>
      </c>
    </row>
    <row r="1175" spans="19:20">
      <c r="S1175" s="18" t="str">
        <f t="shared" si="78"/>
        <v/>
      </c>
      <c r="T1175" s="18">
        <f>Ingredients!A1163</f>
        <v>0</v>
      </c>
    </row>
    <row r="1176" spans="19:20">
      <c r="S1176" s="18" t="str">
        <f t="shared" si="78"/>
        <v/>
      </c>
      <c r="T1176" s="18">
        <f>Ingredients!A1164</f>
        <v>0</v>
      </c>
    </row>
    <row r="1177" spans="19:20">
      <c r="S1177" s="18" t="str">
        <f t="shared" si="78"/>
        <v/>
      </c>
      <c r="T1177" s="18">
        <f>Ingredients!A1165</f>
        <v>0</v>
      </c>
    </row>
    <row r="1178" spans="19:20">
      <c r="S1178" s="18" t="str">
        <f t="shared" si="78"/>
        <v/>
      </c>
      <c r="T1178" s="18">
        <f>Ingredients!A1166</f>
        <v>0</v>
      </c>
    </row>
    <row r="1179" spans="19:20">
      <c r="S1179" s="18" t="str">
        <f t="shared" si="78"/>
        <v/>
      </c>
      <c r="T1179" s="18">
        <f>Ingredients!A1167</f>
        <v>0</v>
      </c>
    </row>
    <row r="1180" spans="19:20">
      <c r="S1180" s="18" t="str">
        <f t="shared" si="78"/>
        <v/>
      </c>
      <c r="T1180" s="18">
        <f>Ingredients!A1168</f>
        <v>0</v>
      </c>
    </row>
    <row r="1181" spans="19:20">
      <c r="S1181" s="18" t="str">
        <f t="shared" si="78"/>
        <v/>
      </c>
      <c r="T1181" s="18">
        <f>Ingredients!A1169</f>
        <v>0</v>
      </c>
    </row>
    <row r="1182" spans="19:20">
      <c r="S1182" s="18" t="str">
        <f t="shared" si="78"/>
        <v/>
      </c>
      <c r="T1182" s="18">
        <f>Ingredients!A1170</f>
        <v>0</v>
      </c>
    </row>
    <row r="1183" spans="19:20">
      <c r="S1183" s="18" t="str">
        <f t="shared" si="78"/>
        <v/>
      </c>
      <c r="T1183" s="18">
        <f>Ingredients!A1171</f>
        <v>0</v>
      </c>
    </row>
    <row r="1184" spans="19:20">
      <c r="S1184" s="18" t="str">
        <f t="shared" si="78"/>
        <v/>
      </c>
      <c r="T1184" s="18">
        <f>Ingredients!A1172</f>
        <v>0</v>
      </c>
    </row>
    <row r="1185" spans="19:20">
      <c r="S1185" s="18" t="str">
        <f t="shared" ref="S1185:S1248" si="79">IF(T1185=0,"",T1185)</f>
        <v/>
      </c>
      <c r="T1185" s="18">
        <f>Ingredients!A1173</f>
        <v>0</v>
      </c>
    </row>
    <row r="1186" spans="19:20">
      <c r="S1186" s="18" t="str">
        <f t="shared" si="79"/>
        <v/>
      </c>
      <c r="T1186" s="18">
        <f>Ingredients!A1174</f>
        <v>0</v>
      </c>
    </row>
    <row r="1187" spans="19:20">
      <c r="S1187" s="18" t="str">
        <f t="shared" si="79"/>
        <v/>
      </c>
      <c r="T1187" s="18">
        <f>Ingredients!A1175</f>
        <v>0</v>
      </c>
    </row>
    <row r="1188" spans="19:20">
      <c r="S1188" s="18" t="str">
        <f t="shared" si="79"/>
        <v/>
      </c>
      <c r="T1188" s="18">
        <f>Ingredients!A1176</f>
        <v>0</v>
      </c>
    </row>
    <row r="1189" spans="19:20">
      <c r="S1189" s="18" t="str">
        <f t="shared" si="79"/>
        <v/>
      </c>
      <c r="T1189" s="18">
        <f>Ingredients!A1177</f>
        <v>0</v>
      </c>
    </row>
    <row r="1190" spans="19:20">
      <c r="S1190" s="18" t="str">
        <f t="shared" si="79"/>
        <v/>
      </c>
      <c r="T1190" s="18">
        <f>Ingredients!A1178</f>
        <v>0</v>
      </c>
    </row>
    <row r="1191" spans="19:20">
      <c r="S1191" s="18" t="str">
        <f t="shared" si="79"/>
        <v/>
      </c>
      <c r="T1191" s="18">
        <f>Ingredients!A1179</f>
        <v>0</v>
      </c>
    </row>
    <row r="1192" spans="19:20">
      <c r="S1192" s="18" t="str">
        <f t="shared" si="79"/>
        <v/>
      </c>
      <c r="T1192" s="18">
        <f>Ingredients!A1180</f>
        <v>0</v>
      </c>
    </row>
    <row r="1193" spans="19:20">
      <c r="S1193" s="18" t="str">
        <f t="shared" si="79"/>
        <v/>
      </c>
      <c r="T1193" s="18">
        <f>Ingredients!A1181</f>
        <v>0</v>
      </c>
    </row>
    <row r="1194" spans="19:20">
      <c r="S1194" s="18" t="str">
        <f t="shared" si="79"/>
        <v/>
      </c>
      <c r="T1194" s="18">
        <f>Ingredients!A1182</f>
        <v>0</v>
      </c>
    </row>
    <row r="1195" spans="19:20">
      <c r="S1195" s="18" t="str">
        <f t="shared" si="79"/>
        <v/>
      </c>
      <c r="T1195" s="18">
        <f>Ingredients!A1183</f>
        <v>0</v>
      </c>
    </row>
    <row r="1196" spans="19:20">
      <c r="S1196" s="18" t="str">
        <f t="shared" si="79"/>
        <v/>
      </c>
      <c r="T1196" s="18">
        <f>Ingredients!A1184</f>
        <v>0</v>
      </c>
    </row>
    <row r="1197" spans="19:20">
      <c r="S1197" s="18" t="str">
        <f t="shared" si="79"/>
        <v/>
      </c>
      <c r="T1197" s="18">
        <f>Ingredients!A1185</f>
        <v>0</v>
      </c>
    </row>
    <row r="1198" spans="19:20">
      <c r="S1198" s="18" t="str">
        <f t="shared" si="79"/>
        <v/>
      </c>
      <c r="T1198" s="18">
        <f>Ingredients!A1186</f>
        <v>0</v>
      </c>
    </row>
    <row r="1199" spans="19:20">
      <c r="S1199" s="18" t="str">
        <f t="shared" si="79"/>
        <v/>
      </c>
      <c r="T1199" s="18">
        <f>Ingredients!A1187</f>
        <v>0</v>
      </c>
    </row>
    <row r="1200" spans="19:20">
      <c r="S1200" s="18" t="str">
        <f t="shared" si="79"/>
        <v/>
      </c>
      <c r="T1200" s="18">
        <f>Ingredients!A1188</f>
        <v>0</v>
      </c>
    </row>
    <row r="1201" spans="19:20">
      <c r="S1201" s="18" t="str">
        <f t="shared" si="79"/>
        <v/>
      </c>
      <c r="T1201" s="18">
        <f>Ingredients!A1189</f>
        <v>0</v>
      </c>
    </row>
    <row r="1202" spans="19:20">
      <c r="S1202" s="18" t="str">
        <f t="shared" si="79"/>
        <v/>
      </c>
      <c r="T1202" s="18">
        <f>Ingredients!A1190</f>
        <v>0</v>
      </c>
    </row>
    <row r="1203" spans="19:20">
      <c r="S1203" s="18" t="str">
        <f t="shared" si="79"/>
        <v/>
      </c>
      <c r="T1203" s="18">
        <f>Ingredients!A1191</f>
        <v>0</v>
      </c>
    </row>
    <row r="1204" spans="19:20">
      <c r="S1204" s="18" t="str">
        <f t="shared" si="79"/>
        <v/>
      </c>
      <c r="T1204" s="18">
        <f>Ingredients!A1192</f>
        <v>0</v>
      </c>
    </row>
    <row r="1205" spans="19:20">
      <c r="S1205" s="18" t="str">
        <f t="shared" si="79"/>
        <v/>
      </c>
      <c r="T1205" s="18">
        <f>Ingredients!A1193</f>
        <v>0</v>
      </c>
    </row>
    <row r="1206" spans="19:20">
      <c r="S1206" s="18" t="str">
        <f t="shared" si="79"/>
        <v/>
      </c>
      <c r="T1206" s="18">
        <f>Ingredients!A1194</f>
        <v>0</v>
      </c>
    </row>
    <row r="1207" spans="19:20">
      <c r="S1207" s="18" t="str">
        <f t="shared" si="79"/>
        <v/>
      </c>
      <c r="T1207" s="18">
        <f>Ingredients!A1195</f>
        <v>0</v>
      </c>
    </row>
    <row r="1208" spans="19:20">
      <c r="S1208" s="18" t="str">
        <f t="shared" si="79"/>
        <v/>
      </c>
      <c r="T1208" s="18">
        <f>Ingredients!A1196</f>
        <v>0</v>
      </c>
    </row>
    <row r="1209" spans="19:20">
      <c r="S1209" s="18" t="str">
        <f t="shared" si="79"/>
        <v/>
      </c>
      <c r="T1209" s="18">
        <f>Ingredients!A1197</f>
        <v>0</v>
      </c>
    </row>
    <row r="1210" spans="19:20">
      <c r="S1210" s="18" t="str">
        <f t="shared" si="79"/>
        <v/>
      </c>
      <c r="T1210" s="18">
        <f>Ingredients!A1198</f>
        <v>0</v>
      </c>
    </row>
    <row r="1211" spans="19:20">
      <c r="S1211" s="18" t="str">
        <f t="shared" si="79"/>
        <v/>
      </c>
      <c r="T1211" s="18">
        <f>Ingredients!A1199</f>
        <v>0</v>
      </c>
    </row>
    <row r="1212" spans="19:20">
      <c r="S1212" s="18" t="str">
        <f t="shared" si="79"/>
        <v/>
      </c>
      <c r="T1212" s="18">
        <f>Ingredients!A1200</f>
        <v>0</v>
      </c>
    </row>
    <row r="1213" spans="19:20">
      <c r="S1213" s="18" t="str">
        <f t="shared" si="79"/>
        <v/>
      </c>
      <c r="T1213" s="18">
        <f>Ingredients!A1201</f>
        <v>0</v>
      </c>
    </row>
    <row r="1214" spans="19:20">
      <c r="S1214" s="18" t="str">
        <f t="shared" si="79"/>
        <v/>
      </c>
      <c r="T1214" s="18">
        <f>Ingredients!A1202</f>
        <v>0</v>
      </c>
    </row>
    <row r="1215" spans="19:20">
      <c r="S1215" s="18" t="str">
        <f t="shared" si="79"/>
        <v/>
      </c>
      <c r="T1215" s="18">
        <f>Ingredients!A1203</f>
        <v>0</v>
      </c>
    </row>
    <row r="1216" spans="19:20">
      <c r="S1216" s="18" t="str">
        <f t="shared" si="79"/>
        <v/>
      </c>
      <c r="T1216" s="18">
        <f>Ingredients!A1204</f>
        <v>0</v>
      </c>
    </row>
    <row r="1217" spans="19:20">
      <c r="S1217" s="18" t="str">
        <f t="shared" si="79"/>
        <v/>
      </c>
      <c r="T1217" s="18">
        <f>Ingredients!A1205</f>
        <v>0</v>
      </c>
    </row>
    <row r="1218" spans="19:20">
      <c r="S1218" s="18" t="str">
        <f t="shared" si="79"/>
        <v/>
      </c>
      <c r="T1218" s="18">
        <f>Ingredients!A1206</f>
        <v>0</v>
      </c>
    </row>
    <row r="1219" spans="19:20">
      <c r="S1219" s="18" t="str">
        <f t="shared" si="79"/>
        <v/>
      </c>
      <c r="T1219" s="18">
        <f>Ingredients!A1207</f>
        <v>0</v>
      </c>
    </row>
    <row r="1220" spans="19:20">
      <c r="S1220" s="18" t="str">
        <f t="shared" si="79"/>
        <v/>
      </c>
      <c r="T1220" s="18">
        <f>Ingredients!A1208</f>
        <v>0</v>
      </c>
    </row>
    <row r="1221" spans="19:20">
      <c r="S1221" s="18" t="str">
        <f t="shared" si="79"/>
        <v/>
      </c>
      <c r="T1221" s="18">
        <f>Ingredients!A1209</f>
        <v>0</v>
      </c>
    </row>
    <row r="1222" spans="19:20">
      <c r="S1222" s="18" t="str">
        <f t="shared" si="79"/>
        <v/>
      </c>
      <c r="T1222" s="18">
        <f>Ingredients!A1210</f>
        <v>0</v>
      </c>
    </row>
    <row r="1223" spans="19:20">
      <c r="S1223" s="18" t="str">
        <f t="shared" si="79"/>
        <v/>
      </c>
      <c r="T1223" s="18">
        <f>Ingredients!A1211</f>
        <v>0</v>
      </c>
    </row>
    <row r="1224" spans="19:20">
      <c r="S1224" s="18" t="str">
        <f t="shared" si="79"/>
        <v/>
      </c>
      <c r="T1224" s="18">
        <f>Ingredients!A1212</f>
        <v>0</v>
      </c>
    </row>
    <row r="1225" spans="19:20">
      <c r="S1225" s="18" t="str">
        <f t="shared" si="79"/>
        <v/>
      </c>
      <c r="T1225" s="18">
        <f>Ingredients!A1213</f>
        <v>0</v>
      </c>
    </row>
    <row r="1226" spans="19:20">
      <c r="S1226" s="18" t="str">
        <f t="shared" si="79"/>
        <v/>
      </c>
      <c r="T1226" s="18">
        <f>Ingredients!A1214</f>
        <v>0</v>
      </c>
    </row>
    <row r="1227" spans="19:20">
      <c r="S1227" s="18" t="str">
        <f t="shared" si="79"/>
        <v/>
      </c>
      <c r="T1227" s="18">
        <f>Ingredients!A1215</f>
        <v>0</v>
      </c>
    </row>
    <row r="1228" spans="19:20">
      <c r="S1228" s="18" t="str">
        <f t="shared" si="79"/>
        <v/>
      </c>
      <c r="T1228" s="18">
        <f>Ingredients!A1216</f>
        <v>0</v>
      </c>
    </row>
    <row r="1229" spans="19:20">
      <c r="S1229" s="18" t="str">
        <f t="shared" si="79"/>
        <v/>
      </c>
      <c r="T1229" s="18">
        <f>Ingredients!A1217</f>
        <v>0</v>
      </c>
    </row>
    <row r="1230" spans="19:20">
      <c r="S1230" s="18" t="str">
        <f t="shared" si="79"/>
        <v/>
      </c>
      <c r="T1230" s="18">
        <f>Ingredients!A1218</f>
        <v>0</v>
      </c>
    </row>
    <row r="1231" spans="19:20">
      <c r="S1231" s="18" t="str">
        <f t="shared" si="79"/>
        <v/>
      </c>
      <c r="T1231" s="18">
        <f>Ingredients!A1219</f>
        <v>0</v>
      </c>
    </row>
    <row r="1232" spans="19:20">
      <c r="S1232" s="18" t="str">
        <f t="shared" si="79"/>
        <v/>
      </c>
      <c r="T1232" s="18">
        <f>Ingredients!A1220</f>
        <v>0</v>
      </c>
    </row>
    <row r="1233" spans="19:20">
      <c r="S1233" s="18" t="str">
        <f t="shared" si="79"/>
        <v/>
      </c>
      <c r="T1233" s="18">
        <f>Ingredients!A1221</f>
        <v>0</v>
      </c>
    </row>
    <row r="1234" spans="19:20">
      <c r="S1234" s="18" t="str">
        <f t="shared" si="79"/>
        <v/>
      </c>
      <c r="T1234" s="18">
        <f>Ingredients!A1222</f>
        <v>0</v>
      </c>
    </row>
    <row r="1235" spans="19:20">
      <c r="S1235" s="18" t="str">
        <f t="shared" si="79"/>
        <v/>
      </c>
      <c r="T1235" s="18">
        <f>Ingredients!A1223</f>
        <v>0</v>
      </c>
    </row>
    <row r="1236" spans="19:20">
      <c r="S1236" s="18" t="str">
        <f t="shared" si="79"/>
        <v/>
      </c>
      <c r="T1236" s="18">
        <f>Ingredients!A1224</f>
        <v>0</v>
      </c>
    </row>
    <row r="1237" spans="19:20">
      <c r="S1237" s="18" t="str">
        <f t="shared" si="79"/>
        <v/>
      </c>
      <c r="T1237" s="18">
        <f>Ingredients!A1225</f>
        <v>0</v>
      </c>
    </row>
    <row r="1238" spans="19:20">
      <c r="S1238" s="18" t="str">
        <f t="shared" si="79"/>
        <v/>
      </c>
      <c r="T1238" s="18">
        <f>Ingredients!A1226</f>
        <v>0</v>
      </c>
    </row>
    <row r="1239" spans="19:20">
      <c r="S1239" s="18" t="str">
        <f t="shared" si="79"/>
        <v/>
      </c>
      <c r="T1239" s="18">
        <f>Ingredients!A1227</f>
        <v>0</v>
      </c>
    </row>
    <row r="1240" spans="19:20">
      <c r="S1240" s="18" t="str">
        <f t="shared" si="79"/>
        <v/>
      </c>
      <c r="T1240" s="18">
        <f>Ingredients!A1228</f>
        <v>0</v>
      </c>
    </row>
    <row r="1241" spans="19:20">
      <c r="S1241" s="18" t="str">
        <f t="shared" si="79"/>
        <v/>
      </c>
      <c r="T1241" s="18">
        <f>Ingredients!A1229</f>
        <v>0</v>
      </c>
    </row>
    <row r="1242" spans="19:20">
      <c r="S1242" s="18" t="str">
        <f t="shared" si="79"/>
        <v/>
      </c>
      <c r="T1242" s="18">
        <f>Ingredients!A1230</f>
        <v>0</v>
      </c>
    </row>
    <row r="1243" spans="19:20">
      <c r="S1243" s="18" t="str">
        <f t="shared" si="79"/>
        <v/>
      </c>
      <c r="T1243" s="18">
        <f>Ingredients!A1231</f>
        <v>0</v>
      </c>
    </row>
    <row r="1244" spans="19:20">
      <c r="S1244" s="18" t="str">
        <f t="shared" si="79"/>
        <v/>
      </c>
      <c r="T1244" s="18">
        <f>Ingredients!A1232</f>
        <v>0</v>
      </c>
    </row>
    <row r="1245" spans="19:20">
      <c r="S1245" s="18" t="str">
        <f t="shared" si="79"/>
        <v/>
      </c>
      <c r="T1245" s="18">
        <f>Ingredients!A1233</f>
        <v>0</v>
      </c>
    </row>
    <row r="1246" spans="19:20">
      <c r="S1246" s="18" t="str">
        <f t="shared" si="79"/>
        <v/>
      </c>
      <c r="T1246" s="18">
        <f>Ingredients!A1234</f>
        <v>0</v>
      </c>
    </row>
    <row r="1247" spans="19:20">
      <c r="S1247" s="18" t="str">
        <f t="shared" si="79"/>
        <v/>
      </c>
      <c r="T1247" s="18">
        <f>Ingredients!A1235</f>
        <v>0</v>
      </c>
    </row>
    <row r="1248" spans="19:20">
      <c r="S1248" s="18" t="str">
        <f t="shared" si="79"/>
        <v/>
      </c>
      <c r="T1248" s="18">
        <f>Ingredients!A1236</f>
        <v>0</v>
      </c>
    </row>
    <row r="1249" spans="19:20">
      <c r="S1249" s="18" t="str">
        <f t="shared" ref="S1249:S1312" si="80">IF(T1249=0,"",T1249)</f>
        <v/>
      </c>
      <c r="T1249" s="18">
        <f>Ingredients!A1237</f>
        <v>0</v>
      </c>
    </row>
    <row r="1250" spans="19:20">
      <c r="S1250" s="18" t="str">
        <f t="shared" si="80"/>
        <v/>
      </c>
      <c r="T1250" s="18">
        <f>Ingredients!A1238</f>
        <v>0</v>
      </c>
    </row>
    <row r="1251" spans="19:20">
      <c r="S1251" s="18" t="str">
        <f t="shared" si="80"/>
        <v/>
      </c>
      <c r="T1251" s="18">
        <f>Ingredients!A1239</f>
        <v>0</v>
      </c>
    </row>
    <row r="1252" spans="19:20">
      <c r="S1252" s="18" t="str">
        <f t="shared" si="80"/>
        <v/>
      </c>
      <c r="T1252" s="18">
        <f>Ingredients!A1240</f>
        <v>0</v>
      </c>
    </row>
    <row r="1253" spans="19:20">
      <c r="S1253" s="18" t="str">
        <f t="shared" si="80"/>
        <v/>
      </c>
      <c r="T1253" s="18">
        <f>Ingredients!A1241</f>
        <v>0</v>
      </c>
    </row>
    <row r="1254" spans="19:20">
      <c r="S1254" s="18" t="str">
        <f t="shared" si="80"/>
        <v/>
      </c>
      <c r="T1254" s="18">
        <f>Ingredients!A1242</f>
        <v>0</v>
      </c>
    </row>
    <row r="1255" spans="19:20">
      <c r="S1255" s="18" t="str">
        <f t="shared" si="80"/>
        <v/>
      </c>
      <c r="T1255" s="18">
        <f>Ingredients!A1243</f>
        <v>0</v>
      </c>
    </row>
    <row r="1256" spans="19:20">
      <c r="S1256" s="18" t="str">
        <f t="shared" si="80"/>
        <v/>
      </c>
      <c r="T1256" s="18">
        <f>Ingredients!A1244</f>
        <v>0</v>
      </c>
    </row>
    <row r="1257" spans="19:20">
      <c r="S1257" s="18" t="str">
        <f t="shared" si="80"/>
        <v/>
      </c>
      <c r="T1257" s="18">
        <f>Ingredients!A1245</f>
        <v>0</v>
      </c>
    </row>
    <row r="1258" spans="19:20">
      <c r="S1258" s="18" t="str">
        <f t="shared" si="80"/>
        <v/>
      </c>
      <c r="T1258" s="18">
        <f>Ingredients!A1246</f>
        <v>0</v>
      </c>
    </row>
    <row r="1259" spans="19:20">
      <c r="S1259" s="18" t="str">
        <f t="shared" si="80"/>
        <v/>
      </c>
      <c r="T1259" s="18">
        <f>Ingredients!A1247</f>
        <v>0</v>
      </c>
    </row>
    <row r="1260" spans="19:20">
      <c r="S1260" s="18" t="str">
        <f t="shared" si="80"/>
        <v/>
      </c>
      <c r="T1260" s="18">
        <f>Ingredients!A1248</f>
        <v>0</v>
      </c>
    </row>
    <row r="1261" spans="19:20">
      <c r="S1261" s="18" t="str">
        <f t="shared" si="80"/>
        <v/>
      </c>
      <c r="T1261" s="18">
        <f>Ingredients!A1249</f>
        <v>0</v>
      </c>
    </row>
    <row r="1262" spans="19:20">
      <c r="S1262" s="18" t="str">
        <f t="shared" si="80"/>
        <v/>
      </c>
      <c r="T1262" s="18">
        <f>Ingredients!A1250</f>
        <v>0</v>
      </c>
    </row>
    <row r="1263" spans="19:20">
      <c r="S1263" s="18" t="str">
        <f t="shared" si="80"/>
        <v/>
      </c>
      <c r="T1263" s="18">
        <f>Ingredients!A1251</f>
        <v>0</v>
      </c>
    </row>
    <row r="1264" spans="19:20">
      <c r="S1264" s="18" t="str">
        <f t="shared" si="80"/>
        <v/>
      </c>
      <c r="T1264" s="18">
        <f>Ingredients!A1252</f>
        <v>0</v>
      </c>
    </row>
    <row r="1265" spans="19:20">
      <c r="S1265" s="18" t="str">
        <f t="shared" si="80"/>
        <v/>
      </c>
      <c r="T1265" s="18">
        <f>Ingredients!A1253</f>
        <v>0</v>
      </c>
    </row>
    <row r="1266" spans="19:20">
      <c r="S1266" s="18" t="str">
        <f t="shared" si="80"/>
        <v/>
      </c>
      <c r="T1266" s="18">
        <f>Ingredients!A1254</f>
        <v>0</v>
      </c>
    </row>
    <row r="1267" spans="19:20">
      <c r="S1267" s="18" t="str">
        <f t="shared" si="80"/>
        <v/>
      </c>
      <c r="T1267" s="18">
        <f>Ingredients!A1255</f>
        <v>0</v>
      </c>
    </row>
    <row r="1268" spans="19:20">
      <c r="S1268" s="18" t="str">
        <f t="shared" si="80"/>
        <v/>
      </c>
      <c r="T1268" s="18">
        <f>Ingredients!A1256</f>
        <v>0</v>
      </c>
    </row>
    <row r="1269" spans="19:20">
      <c r="S1269" s="18" t="str">
        <f t="shared" si="80"/>
        <v/>
      </c>
      <c r="T1269" s="18">
        <f>Ingredients!A1257</f>
        <v>0</v>
      </c>
    </row>
    <row r="1270" spans="19:20">
      <c r="S1270" s="18" t="str">
        <f t="shared" si="80"/>
        <v/>
      </c>
      <c r="T1270" s="18">
        <f>Ingredients!A1258</f>
        <v>0</v>
      </c>
    </row>
    <row r="1271" spans="19:20">
      <c r="S1271" s="18" t="str">
        <f t="shared" si="80"/>
        <v/>
      </c>
      <c r="T1271" s="18">
        <f>Ingredients!A1259</f>
        <v>0</v>
      </c>
    </row>
    <row r="1272" spans="19:20">
      <c r="S1272" s="18" t="str">
        <f t="shared" si="80"/>
        <v/>
      </c>
      <c r="T1272" s="18">
        <f>Ingredients!A1260</f>
        <v>0</v>
      </c>
    </row>
    <row r="1273" spans="19:20">
      <c r="S1273" s="18" t="str">
        <f t="shared" si="80"/>
        <v/>
      </c>
      <c r="T1273" s="18">
        <f>Ingredients!A1261</f>
        <v>0</v>
      </c>
    </row>
    <row r="1274" spans="19:20">
      <c r="S1274" s="18" t="str">
        <f t="shared" si="80"/>
        <v/>
      </c>
      <c r="T1274" s="18">
        <f>Ingredients!A1262</f>
        <v>0</v>
      </c>
    </row>
    <row r="1275" spans="19:20">
      <c r="S1275" s="18" t="str">
        <f t="shared" si="80"/>
        <v/>
      </c>
      <c r="T1275" s="18">
        <f>Ingredients!A1263</f>
        <v>0</v>
      </c>
    </row>
    <row r="1276" spans="19:20">
      <c r="S1276" s="18" t="str">
        <f t="shared" si="80"/>
        <v/>
      </c>
      <c r="T1276" s="18">
        <f>Ingredients!A1264</f>
        <v>0</v>
      </c>
    </row>
    <row r="1277" spans="19:20">
      <c r="S1277" s="18" t="str">
        <f t="shared" si="80"/>
        <v/>
      </c>
      <c r="T1277" s="18">
        <f>Ingredients!A1265</f>
        <v>0</v>
      </c>
    </row>
    <row r="1278" spans="19:20">
      <c r="S1278" s="18" t="str">
        <f t="shared" si="80"/>
        <v/>
      </c>
      <c r="T1278" s="18">
        <f>Ingredients!A1266</f>
        <v>0</v>
      </c>
    </row>
    <row r="1279" spans="19:20">
      <c r="S1279" s="18" t="str">
        <f t="shared" si="80"/>
        <v/>
      </c>
      <c r="T1279" s="18">
        <f>Ingredients!A1267</f>
        <v>0</v>
      </c>
    </row>
    <row r="1280" spans="19:20">
      <c r="S1280" s="18" t="str">
        <f t="shared" si="80"/>
        <v/>
      </c>
      <c r="T1280" s="18">
        <f>Ingredients!A1268</f>
        <v>0</v>
      </c>
    </row>
    <row r="1281" spans="19:20">
      <c r="S1281" s="18" t="str">
        <f t="shared" si="80"/>
        <v/>
      </c>
      <c r="T1281" s="18">
        <f>Ingredients!A1269</f>
        <v>0</v>
      </c>
    </row>
    <row r="1282" spans="19:20">
      <c r="S1282" s="18" t="str">
        <f t="shared" si="80"/>
        <v/>
      </c>
      <c r="T1282" s="18">
        <f>Ingredients!A1270</f>
        <v>0</v>
      </c>
    </row>
    <row r="1283" spans="19:20">
      <c r="S1283" s="18" t="str">
        <f t="shared" si="80"/>
        <v/>
      </c>
      <c r="T1283" s="18">
        <f>Ingredients!A1271</f>
        <v>0</v>
      </c>
    </row>
    <row r="1284" spans="19:20">
      <c r="S1284" s="18" t="str">
        <f t="shared" si="80"/>
        <v/>
      </c>
      <c r="T1284" s="18">
        <f>Ingredients!A1272</f>
        <v>0</v>
      </c>
    </row>
    <row r="1285" spans="19:20">
      <c r="S1285" s="18" t="str">
        <f t="shared" si="80"/>
        <v/>
      </c>
      <c r="T1285" s="18">
        <f>Ingredients!A1273</f>
        <v>0</v>
      </c>
    </row>
    <row r="1286" spans="19:20">
      <c r="S1286" s="18" t="str">
        <f t="shared" si="80"/>
        <v/>
      </c>
      <c r="T1286" s="18">
        <f>Ingredients!A1274</f>
        <v>0</v>
      </c>
    </row>
    <row r="1287" spans="19:20">
      <c r="S1287" s="18" t="str">
        <f t="shared" si="80"/>
        <v/>
      </c>
      <c r="T1287" s="18">
        <f>Ingredients!A1275</f>
        <v>0</v>
      </c>
    </row>
    <row r="1288" spans="19:20">
      <c r="S1288" s="18" t="str">
        <f t="shared" si="80"/>
        <v/>
      </c>
      <c r="T1288" s="18">
        <f>Ingredients!A1276</f>
        <v>0</v>
      </c>
    </row>
    <row r="1289" spans="19:20">
      <c r="S1289" s="18" t="str">
        <f t="shared" si="80"/>
        <v/>
      </c>
      <c r="T1289" s="18">
        <f>Ingredients!A1277</f>
        <v>0</v>
      </c>
    </row>
    <row r="1290" spans="19:20">
      <c r="S1290" s="18" t="str">
        <f t="shared" si="80"/>
        <v/>
      </c>
      <c r="T1290" s="18">
        <f>Ingredients!A1278</f>
        <v>0</v>
      </c>
    </row>
    <row r="1291" spans="19:20">
      <c r="S1291" s="18" t="str">
        <f t="shared" si="80"/>
        <v/>
      </c>
      <c r="T1291" s="18">
        <f>Ingredients!A1279</f>
        <v>0</v>
      </c>
    </row>
    <row r="1292" spans="19:20">
      <c r="S1292" s="18" t="str">
        <f t="shared" si="80"/>
        <v/>
      </c>
      <c r="T1292" s="18">
        <f>Ingredients!A1280</f>
        <v>0</v>
      </c>
    </row>
    <row r="1293" spans="19:20">
      <c r="S1293" s="18" t="str">
        <f t="shared" si="80"/>
        <v/>
      </c>
      <c r="T1293" s="18">
        <f>Ingredients!A1281</f>
        <v>0</v>
      </c>
    </row>
    <row r="1294" spans="19:20">
      <c r="S1294" s="18" t="str">
        <f t="shared" si="80"/>
        <v/>
      </c>
      <c r="T1294" s="18">
        <f>Ingredients!A1282</f>
        <v>0</v>
      </c>
    </row>
    <row r="1295" spans="19:20">
      <c r="S1295" s="18" t="str">
        <f t="shared" si="80"/>
        <v/>
      </c>
      <c r="T1295" s="18">
        <f>Ingredients!A1283</f>
        <v>0</v>
      </c>
    </row>
    <row r="1296" spans="19:20">
      <c r="S1296" s="18" t="str">
        <f t="shared" si="80"/>
        <v/>
      </c>
      <c r="T1296" s="18">
        <f>Ingredients!A1284</f>
        <v>0</v>
      </c>
    </row>
    <row r="1297" spans="19:20">
      <c r="S1297" s="18" t="str">
        <f t="shared" si="80"/>
        <v/>
      </c>
      <c r="T1297" s="18">
        <f>Ingredients!A1285</f>
        <v>0</v>
      </c>
    </row>
    <row r="1298" spans="19:20">
      <c r="S1298" s="18" t="str">
        <f t="shared" si="80"/>
        <v/>
      </c>
      <c r="T1298" s="18">
        <f>Ingredients!A1286</f>
        <v>0</v>
      </c>
    </row>
    <row r="1299" spans="19:20">
      <c r="S1299" s="18" t="str">
        <f t="shared" si="80"/>
        <v/>
      </c>
      <c r="T1299" s="18">
        <f>Ingredients!A1287</f>
        <v>0</v>
      </c>
    </row>
    <row r="1300" spans="19:20">
      <c r="S1300" s="18" t="str">
        <f t="shared" si="80"/>
        <v/>
      </c>
      <c r="T1300" s="18">
        <f>Ingredients!A1288</f>
        <v>0</v>
      </c>
    </row>
    <row r="1301" spans="19:20">
      <c r="S1301" s="18" t="str">
        <f t="shared" si="80"/>
        <v/>
      </c>
      <c r="T1301" s="18">
        <f>Ingredients!A1289</f>
        <v>0</v>
      </c>
    </row>
    <row r="1302" spans="19:20">
      <c r="S1302" s="18" t="str">
        <f t="shared" si="80"/>
        <v/>
      </c>
      <c r="T1302" s="18">
        <f>Ingredients!A1290</f>
        <v>0</v>
      </c>
    </row>
    <row r="1303" spans="19:20">
      <c r="S1303" s="18" t="str">
        <f t="shared" si="80"/>
        <v/>
      </c>
      <c r="T1303" s="18">
        <f>Ingredients!A1291</f>
        <v>0</v>
      </c>
    </row>
    <row r="1304" spans="19:20">
      <c r="S1304" s="18" t="str">
        <f t="shared" si="80"/>
        <v/>
      </c>
      <c r="T1304" s="18">
        <f>Ingredients!A1292</f>
        <v>0</v>
      </c>
    </row>
    <row r="1305" spans="19:20">
      <c r="S1305" s="18" t="str">
        <f t="shared" si="80"/>
        <v/>
      </c>
      <c r="T1305" s="18">
        <f>Ingredients!A1293</f>
        <v>0</v>
      </c>
    </row>
    <row r="1306" spans="19:20">
      <c r="S1306" s="18" t="str">
        <f t="shared" si="80"/>
        <v/>
      </c>
      <c r="T1306" s="18">
        <f>Ingredients!A1294</f>
        <v>0</v>
      </c>
    </row>
    <row r="1307" spans="19:20">
      <c r="S1307" s="18" t="str">
        <f t="shared" si="80"/>
        <v/>
      </c>
      <c r="T1307" s="18">
        <f>Ingredients!A1295</f>
        <v>0</v>
      </c>
    </row>
    <row r="1308" spans="19:20">
      <c r="S1308" s="18" t="str">
        <f t="shared" si="80"/>
        <v/>
      </c>
      <c r="T1308" s="18">
        <f>Ingredients!A1296</f>
        <v>0</v>
      </c>
    </row>
    <row r="1309" spans="19:20">
      <c r="S1309" s="18" t="str">
        <f t="shared" si="80"/>
        <v/>
      </c>
      <c r="T1309" s="18">
        <f>Ingredients!A1297</f>
        <v>0</v>
      </c>
    </row>
    <row r="1310" spans="19:20">
      <c r="S1310" s="18" t="str">
        <f t="shared" si="80"/>
        <v/>
      </c>
      <c r="T1310" s="18">
        <f>Ingredients!A1298</f>
        <v>0</v>
      </c>
    </row>
    <row r="1311" spans="19:20">
      <c r="S1311" s="18" t="str">
        <f t="shared" si="80"/>
        <v/>
      </c>
      <c r="T1311" s="18">
        <f>Ingredients!A1299</f>
        <v>0</v>
      </c>
    </row>
    <row r="1312" spans="19:20">
      <c r="S1312" s="18" t="str">
        <f t="shared" si="80"/>
        <v/>
      </c>
      <c r="T1312" s="18">
        <f>Ingredients!A1300</f>
        <v>0</v>
      </c>
    </row>
    <row r="1313" spans="19:20">
      <c r="S1313" s="18" t="str">
        <f t="shared" ref="S1313:S1376" si="81">IF(T1313=0,"",T1313)</f>
        <v/>
      </c>
      <c r="T1313" s="18">
        <f>Ingredients!A1301</f>
        <v>0</v>
      </c>
    </row>
    <row r="1314" spans="19:20">
      <c r="S1314" s="18" t="str">
        <f t="shared" si="81"/>
        <v/>
      </c>
      <c r="T1314" s="18">
        <f>Ingredients!A1302</f>
        <v>0</v>
      </c>
    </row>
    <row r="1315" spans="19:20">
      <c r="S1315" s="18" t="str">
        <f t="shared" si="81"/>
        <v/>
      </c>
      <c r="T1315" s="18">
        <f>Ingredients!A1303</f>
        <v>0</v>
      </c>
    </row>
    <row r="1316" spans="19:20">
      <c r="S1316" s="18" t="str">
        <f t="shared" si="81"/>
        <v/>
      </c>
      <c r="T1316" s="18">
        <f>Ingredients!A1304</f>
        <v>0</v>
      </c>
    </row>
    <row r="1317" spans="19:20">
      <c r="S1317" s="18" t="str">
        <f t="shared" si="81"/>
        <v/>
      </c>
      <c r="T1317" s="18">
        <f>Ingredients!A1305</f>
        <v>0</v>
      </c>
    </row>
    <row r="1318" spans="19:20">
      <c r="S1318" s="18" t="str">
        <f t="shared" si="81"/>
        <v/>
      </c>
      <c r="T1318" s="18">
        <f>Ingredients!A1306</f>
        <v>0</v>
      </c>
    </row>
    <row r="1319" spans="19:20">
      <c r="S1319" s="18" t="str">
        <f t="shared" si="81"/>
        <v/>
      </c>
      <c r="T1319" s="18">
        <f>Ingredients!A1307</f>
        <v>0</v>
      </c>
    </row>
    <row r="1320" spans="19:20">
      <c r="S1320" s="18" t="str">
        <f t="shared" si="81"/>
        <v/>
      </c>
      <c r="T1320" s="18">
        <f>Ingredients!A1308</f>
        <v>0</v>
      </c>
    </row>
    <row r="1321" spans="19:20">
      <c r="S1321" s="18" t="str">
        <f t="shared" si="81"/>
        <v/>
      </c>
      <c r="T1321" s="18">
        <f>Ingredients!A1309</f>
        <v>0</v>
      </c>
    </row>
    <row r="1322" spans="19:20">
      <c r="S1322" s="18" t="str">
        <f t="shared" si="81"/>
        <v/>
      </c>
      <c r="T1322" s="18">
        <f>Ingredients!A1310</f>
        <v>0</v>
      </c>
    </row>
    <row r="1323" spans="19:20">
      <c r="S1323" s="18" t="str">
        <f t="shared" si="81"/>
        <v/>
      </c>
      <c r="T1323" s="18">
        <f>Ingredients!A1311</f>
        <v>0</v>
      </c>
    </row>
    <row r="1324" spans="19:20">
      <c r="S1324" s="18" t="str">
        <f t="shared" si="81"/>
        <v/>
      </c>
      <c r="T1324" s="18">
        <f>Ingredients!A1312</f>
        <v>0</v>
      </c>
    </row>
    <row r="1325" spans="19:20">
      <c r="S1325" s="18" t="str">
        <f t="shared" si="81"/>
        <v/>
      </c>
      <c r="T1325" s="18">
        <f>Ingredients!A1313</f>
        <v>0</v>
      </c>
    </row>
    <row r="1326" spans="19:20">
      <c r="S1326" s="18" t="str">
        <f t="shared" si="81"/>
        <v/>
      </c>
      <c r="T1326" s="18">
        <f>Ingredients!A1314</f>
        <v>0</v>
      </c>
    </row>
    <row r="1327" spans="19:20">
      <c r="S1327" s="18" t="str">
        <f t="shared" si="81"/>
        <v/>
      </c>
      <c r="T1327" s="18">
        <f>Ingredients!A1315</f>
        <v>0</v>
      </c>
    </row>
    <row r="1328" spans="19:20">
      <c r="S1328" s="18" t="str">
        <f t="shared" si="81"/>
        <v/>
      </c>
      <c r="T1328" s="18">
        <f>Ingredients!A1316</f>
        <v>0</v>
      </c>
    </row>
    <row r="1329" spans="19:20">
      <c r="S1329" s="18" t="str">
        <f t="shared" si="81"/>
        <v/>
      </c>
      <c r="T1329" s="18">
        <f>Ingredients!A1317</f>
        <v>0</v>
      </c>
    </row>
    <row r="1330" spans="19:20">
      <c r="S1330" s="18" t="str">
        <f t="shared" si="81"/>
        <v/>
      </c>
      <c r="T1330" s="18">
        <f>Ingredients!A1318</f>
        <v>0</v>
      </c>
    </row>
    <row r="1331" spans="19:20">
      <c r="S1331" s="18" t="str">
        <f t="shared" si="81"/>
        <v/>
      </c>
      <c r="T1331" s="18">
        <f>Ingredients!A1319</f>
        <v>0</v>
      </c>
    </row>
    <row r="1332" spans="19:20">
      <c r="S1332" s="18" t="str">
        <f t="shared" si="81"/>
        <v/>
      </c>
      <c r="T1332" s="18">
        <f>Ingredients!A1320</f>
        <v>0</v>
      </c>
    </row>
    <row r="1333" spans="19:20">
      <c r="S1333" s="18" t="str">
        <f t="shared" si="81"/>
        <v/>
      </c>
      <c r="T1333" s="18">
        <f>Ingredients!A1321</f>
        <v>0</v>
      </c>
    </row>
    <row r="1334" spans="19:20">
      <c r="S1334" s="18" t="str">
        <f t="shared" si="81"/>
        <v/>
      </c>
      <c r="T1334" s="18">
        <f>Ingredients!A1322</f>
        <v>0</v>
      </c>
    </row>
    <row r="1335" spans="19:20">
      <c r="S1335" s="18" t="str">
        <f t="shared" si="81"/>
        <v/>
      </c>
      <c r="T1335" s="18">
        <f>Ingredients!A1323</f>
        <v>0</v>
      </c>
    </row>
    <row r="1336" spans="19:20">
      <c r="S1336" s="18" t="str">
        <f t="shared" si="81"/>
        <v/>
      </c>
      <c r="T1336" s="18">
        <f>Ingredients!A1324</f>
        <v>0</v>
      </c>
    </row>
    <row r="1337" spans="19:20">
      <c r="S1337" s="18" t="str">
        <f t="shared" si="81"/>
        <v/>
      </c>
      <c r="T1337" s="18">
        <f>Ingredients!A1325</f>
        <v>0</v>
      </c>
    </row>
    <row r="1338" spans="19:20">
      <c r="S1338" s="18" t="str">
        <f t="shared" si="81"/>
        <v/>
      </c>
      <c r="T1338" s="18">
        <f>Ingredients!A1326</f>
        <v>0</v>
      </c>
    </row>
    <row r="1339" spans="19:20">
      <c r="S1339" s="18" t="str">
        <f t="shared" si="81"/>
        <v/>
      </c>
      <c r="T1339" s="18">
        <f>Ingredients!A1327</f>
        <v>0</v>
      </c>
    </row>
    <row r="1340" spans="19:20">
      <c r="S1340" s="18" t="str">
        <f t="shared" si="81"/>
        <v/>
      </c>
      <c r="T1340" s="18">
        <f>Ingredients!A1328</f>
        <v>0</v>
      </c>
    </row>
    <row r="1341" spans="19:20">
      <c r="S1341" s="18" t="str">
        <f t="shared" si="81"/>
        <v/>
      </c>
      <c r="T1341" s="18">
        <f>Ingredients!A1329</f>
        <v>0</v>
      </c>
    </row>
    <row r="1342" spans="19:20">
      <c r="S1342" s="18" t="str">
        <f t="shared" si="81"/>
        <v/>
      </c>
      <c r="T1342" s="18">
        <f>Ingredients!A1330</f>
        <v>0</v>
      </c>
    </row>
    <row r="1343" spans="19:20">
      <c r="S1343" s="18" t="str">
        <f t="shared" si="81"/>
        <v/>
      </c>
      <c r="T1343" s="18">
        <f>Ingredients!A1331</f>
        <v>0</v>
      </c>
    </row>
    <row r="1344" spans="19:20">
      <c r="S1344" s="18" t="str">
        <f t="shared" si="81"/>
        <v/>
      </c>
      <c r="T1344" s="18">
        <f>Ingredients!A1332</f>
        <v>0</v>
      </c>
    </row>
    <row r="1345" spans="19:20">
      <c r="S1345" s="18" t="str">
        <f t="shared" si="81"/>
        <v/>
      </c>
      <c r="T1345" s="18">
        <f>Ingredients!A1333</f>
        <v>0</v>
      </c>
    </row>
    <row r="1346" spans="19:20">
      <c r="S1346" s="18" t="str">
        <f t="shared" si="81"/>
        <v/>
      </c>
      <c r="T1346" s="18">
        <f>Ingredients!A1334</f>
        <v>0</v>
      </c>
    </row>
    <row r="1347" spans="19:20">
      <c r="S1347" s="18" t="str">
        <f t="shared" si="81"/>
        <v/>
      </c>
      <c r="T1347" s="18">
        <f>Ingredients!A1335</f>
        <v>0</v>
      </c>
    </row>
    <row r="1348" spans="19:20">
      <c r="S1348" s="18" t="str">
        <f t="shared" si="81"/>
        <v/>
      </c>
      <c r="T1348" s="18">
        <f>Ingredients!A1336</f>
        <v>0</v>
      </c>
    </row>
    <row r="1349" spans="19:20">
      <c r="S1349" s="18" t="str">
        <f t="shared" si="81"/>
        <v/>
      </c>
      <c r="T1349" s="18">
        <f>Ingredients!A1337</f>
        <v>0</v>
      </c>
    </row>
    <row r="1350" spans="19:20">
      <c r="S1350" s="18" t="str">
        <f t="shared" si="81"/>
        <v/>
      </c>
      <c r="T1350" s="18">
        <f>Ingredients!A1338</f>
        <v>0</v>
      </c>
    </row>
    <row r="1351" spans="19:20">
      <c r="S1351" s="18" t="str">
        <f t="shared" si="81"/>
        <v/>
      </c>
      <c r="T1351" s="18">
        <f>Ingredients!A1339</f>
        <v>0</v>
      </c>
    </row>
    <row r="1352" spans="19:20">
      <c r="S1352" s="18" t="str">
        <f t="shared" si="81"/>
        <v/>
      </c>
      <c r="T1352" s="18">
        <f>Ingredients!A1340</f>
        <v>0</v>
      </c>
    </row>
    <row r="1353" spans="19:20">
      <c r="S1353" s="18" t="str">
        <f t="shared" si="81"/>
        <v/>
      </c>
      <c r="T1353" s="18">
        <f>Ingredients!A1341</f>
        <v>0</v>
      </c>
    </row>
    <row r="1354" spans="19:20">
      <c r="S1354" s="18" t="str">
        <f t="shared" si="81"/>
        <v/>
      </c>
      <c r="T1354" s="18">
        <f>Ingredients!A1342</f>
        <v>0</v>
      </c>
    </row>
    <row r="1355" spans="19:20">
      <c r="S1355" s="18" t="str">
        <f t="shared" si="81"/>
        <v/>
      </c>
      <c r="T1355" s="18">
        <f>Ingredients!A1343</f>
        <v>0</v>
      </c>
    </row>
    <row r="1356" spans="19:20">
      <c r="S1356" s="18" t="str">
        <f t="shared" si="81"/>
        <v/>
      </c>
      <c r="T1356" s="18">
        <f>Ingredients!A1344</f>
        <v>0</v>
      </c>
    </row>
    <row r="1357" spans="19:20">
      <c r="S1357" s="18" t="str">
        <f t="shared" si="81"/>
        <v/>
      </c>
      <c r="T1357" s="18">
        <f>Ingredients!A1345</f>
        <v>0</v>
      </c>
    </row>
    <row r="1358" spans="19:20">
      <c r="S1358" s="18" t="str">
        <f t="shared" si="81"/>
        <v/>
      </c>
      <c r="T1358" s="18">
        <f>Ingredients!A1346</f>
        <v>0</v>
      </c>
    </row>
    <row r="1359" spans="19:20">
      <c r="S1359" s="18" t="str">
        <f t="shared" si="81"/>
        <v/>
      </c>
      <c r="T1359" s="18">
        <f>Ingredients!A1347</f>
        <v>0</v>
      </c>
    </row>
    <row r="1360" spans="19:20">
      <c r="S1360" s="18" t="str">
        <f t="shared" si="81"/>
        <v/>
      </c>
      <c r="T1360" s="18">
        <f>Ingredients!A1348</f>
        <v>0</v>
      </c>
    </row>
    <row r="1361" spans="19:20">
      <c r="S1361" s="18" t="str">
        <f t="shared" si="81"/>
        <v/>
      </c>
      <c r="T1361" s="18">
        <f>Ingredients!A1349</f>
        <v>0</v>
      </c>
    </row>
    <row r="1362" spans="19:20">
      <c r="S1362" s="18" t="str">
        <f t="shared" si="81"/>
        <v/>
      </c>
      <c r="T1362" s="18">
        <f>Ingredients!A1350</f>
        <v>0</v>
      </c>
    </row>
    <row r="1363" spans="19:20">
      <c r="S1363" s="18" t="str">
        <f t="shared" si="81"/>
        <v/>
      </c>
      <c r="T1363" s="18">
        <f>Ingredients!A1351</f>
        <v>0</v>
      </c>
    </row>
    <row r="1364" spans="19:20">
      <c r="S1364" s="18" t="str">
        <f t="shared" si="81"/>
        <v/>
      </c>
      <c r="T1364" s="18">
        <f>Ingredients!A1352</f>
        <v>0</v>
      </c>
    </row>
    <row r="1365" spans="19:20">
      <c r="S1365" s="18" t="str">
        <f t="shared" si="81"/>
        <v/>
      </c>
      <c r="T1365" s="18">
        <f>Ingredients!A1353</f>
        <v>0</v>
      </c>
    </row>
    <row r="1366" spans="19:20">
      <c r="S1366" s="18" t="str">
        <f t="shared" si="81"/>
        <v/>
      </c>
      <c r="T1366" s="18">
        <f>Ingredients!A1354</f>
        <v>0</v>
      </c>
    </row>
    <row r="1367" spans="19:20">
      <c r="S1367" s="18" t="str">
        <f t="shared" si="81"/>
        <v/>
      </c>
      <c r="T1367" s="18">
        <f>Ingredients!A1355</f>
        <v>0</v>
      </c>
    </row>
    <row r="1368" spans="19:20">
      <c r="S1368" s="18" t="str">
        <f t="shared" si="81"/>
        <v/>
      </c>
      <c r="T1368" s="18">
        <f>Ingredients!A1356</f>
        <v>0</v>
      </c>
    </row>
    <row r="1369" spans="19:20">
      <c r="S1369" s="18" t="str">
        <f t="shared" si="81"/>
        <v/>
      </c>
      <c r="T1369" s="18">
        <f>Ingredients!A1357</f>
        <v>0</v>
      </c>
    </row>
    <row r="1370" spans="19:20">
      <c r="S1370" s="18" t="str">
        <f t="shared" si="81"/>
        <v/>
      </c>
      <c r="T1370" s="18">
        <f>Ingredients!A1358</f>
        <v>0</v>
      </c>
    </row>
    <row r="1371" spans="19:20">
      <c r="S1371" s="18" t="str">
        <f t="shared" si="81"/>
        <v/>
      </c>
      <c r="T1371" s="18">
        <f>Ingredients!A1359</f>
        <v>0</v>
      </c>
    </row>
    <row r="1372" spans="19:20">
      <c r="S1372" s="18" t="str">
        <f t="shared" si="81"/>
        <v/>
      </c>
      <c r="T1372" s="18">
        <f>Ingredients!A1360</f>
        <v>0</v>
      </c>
    </row>
    <row r="1373" spans="19:20">
      <c r="S1373" s="18" t="str">
        <f t="shared" si="81"/>
        <v/>
      </c>
      <c r="T1373" s="18">
        <f>Ingredients!A1361</f>
        <v>0</v>
      </c>
    </row>
    <row r="1374" spans="19:20">
      <c r="S1374" s="18" t="str">
        <f t="shared" si="81"/>
        <v/>
      </c>
      <c r="T1374" s="18">
        <f>Ingredients!A1362</f>
        <v>0</v>
      </c>
    </row>
    <row r="1375" spans="19:20">
      <c r="S1375" s="18" t="str">
        <f t="shared" si="81"/>
        <v/>
      </c>
      <c r="T1375" s="18">
        <f>Ingredients!A1363</f>
        <v>0</v>
      </c>
    </row>
    <row r="1376" spans="19:20">
      <c r="S1376" s="18" t="str">
        <f t="shared" si="81"/>
        <v/>
      </c>
      <c r="T1376" s="18">
        <f>Ingredients!A1364</f>
        <v>0</v>
      </c>
    </row>
    <row r="1377" spans="19:20">
      <c r="S1377" s="18" t="str">
        <f t="shared" ref="S1377:S1440" si="82">IF(T1377=0,"",T1377)</f>
        <v/>
      </c>
      <c r="T1377" s="18">
        <f>Ingredients!A1365</f>
        <v>0</v>
      </c>
    </row>
    <row r="1378" spans="19:20">
      <c r="S1378" s="18" t="str">
        <f t="shared" si="82"/>
        <v/>
      </c>
      <c r="T1378" s="18">
        <f>Ingredients!A1366</f>
        <v>0</v>
      </c>
    </row>
    <row r="1379" spans="19:20">
      <c r="S1379" s="18" t="str">
        <f t="shared" si="82"/>
        <v/>
      </c>
      <c r="T1379" s="18">
        <f>Ingredients!A1367</f>
        <v>0</v>
      </c>
    </row>
    <row r="1380" spans="19:20">
      <c r="S1380" s="18" t="str">
        <f t="shared" si="82"/>
        <v/>
      </c>
      <c r="T1380" s="18">
        <f>Ingredients!A1368</f>
        <v>0</v>
      </c>
    </row>
    <row r="1381" spans="19:20">
      <c r="S1381" s="18" t="str">
        <f t="shared" si="82"/>
        <v/>
      </c>
      <c r="T1381" s="18">
        <f>Ingredients!A1369</f>
        <v>0</v>
      </c>
    </row>
    <row r="1382" spans="19:20">
      <c r="S1382" s="18" t="str">
        <f t="shared" si="82"/>
        <v/>
      </c>
      <c r="T1382" s="18">
        <f>Ingredients!A1370</f>
        <v>0</v>
      </c>
    </row>
    <row r="1383" spans="19:20">
      <c r="S1383" s="18" t="str">
        <f t="shared" si="82"/>
        <v/>
      </c>
      <c r="T1383" s="18">
        <f>Ingredients!A1371</f>
        <v>0</v>
      </c>
    </row>
    <row r="1384" spans="19:20">
      <c r="S1384" s="18" t="str">
        <f t="shared" si="82"/>
        <v/>
      </c>
      <c r="T1384" s="18">
        <f>Ingredients!A1372</f>
        <v>0</v>
      </c>
    </row>
    <row r="1385" spans="19:20">
      <c r="S1385" s="18" t="str">
        <f t="shared" si="82"/>
        <v/>
      </c>
      <c r="T1385" s="18">
        <f>Ingredients!A1373</f>
        <v>0</v>
      </c>
    </row>
    <row r="1386" spans="19:20">
      <c r="S1386" s="18" t="str">
        <f t="shared" si="82"/>
        <v/>
      </c>
      <c r="T1386" s="18">
        <f>Ingredients!A1374</f>
        <v>0</v>
      </c>
    </row>
    <row r="1387" spans="19:20">
      <c r="S1387" s="18" t="str">
        <f t="shared" si="82"/>
        <v/>
      </c>
      <c r="T1387" s="18">
        <f>Ingredients!A1375</f>
        <v>0</v>
      </c>
    </row>
    <row r="1388" spans="19:20">
      <c r="S1388" s="18" t="str">
        <f t="shared" si="82"/>
        <v/>
      </c>
      <c r="T1388" s="18">
        <f>Ingredients!A1376</f>
        <v>0</v>
      </c>
    </row>
    <row r="1389" spans="19:20">
      <c r="S1389" s="18" t="str">
        <f t="shared" si="82"/>
        <v/>
      </c>
      <c r="T1389" s="18">
        <f>Ingredients!A1377</f>
        <v>0</v>
      </c>
    </row>
    <row r="1390" spans="19:20">
      <c r="S1390" s="18" t="str">
        <f t="shared" si="82"/>
        <v/>
      </c>
      <c r="T1390" s="18">
        <f>Ingredients!A1378</f>
        <v>0</v>
      </c>
    </row>
    <row r="1391" spans="19:20">
      <c r="S1391" s="18" t="str">
        <f t="shared" si="82"/>
        <v/>
      </c>
      <c r="T1391" s="18">
        <f>Ingredients!A1379</f>
        <v>0</v>
      </c>
    </row>
    <row r="1392" spans="19:20">
      <c r="S1392" s="18" t="str">
        <f t="shared" si="82"/>
        <v/>
      </c>
      <c r="T1392" s="18">
        <f>Ingredients!A1380</f>
        <v>0</v>
      </c>
    </row>
    <row r="1393" spans="19:20">
      <c r="S1393" s="18" t="str">
        <f t="shared" si="82"/>
        <v/>
      </c>
      <c r="T1393" s="18">
        <f>Ingredients!A1381</f>
        <v>0</v>
      </c>
    </row>
    <row r="1394" spans="19:20">
      <c r="S1394" s="18" t="str">
        <f t="shared" si="82"/>
        <v/>
      </c>
      <c r="T1394" s="18">
        <f>Ingredients!A1382</f>
        <v>0</v>
      </c>
    </row>
    <row r="1395" spans="19:20">
      <c r="S1395" s="18" t="str">
        <f t="shared" si="82"/>
        <v/>
      </c>
      <c r="T1395" s="18">
        <f>Ingredients!A1383</f>
        <v>0</v>
      </c>
    </row>
    <row r="1396" spans="19:20">
      <c r="S1396" s="18" t="str">
        <f t="shared" si="82"/>
        <v/>
      </c>
      <c r="T1396" s="18">
        <f>Ingredients!A1384</f>
        <v>0</v>
      </c>
    </row>
    <row r="1397" spans="19:20">
      <c r="S1397" s="18" t="str">
        <f t="shared" si="82"/>
        <v/>
      </c>
      <c r="T1397" s="18">
        <f>Ingredients!A1385</f>
        <v>0</v>
      </c>
    </row>
    <row r="1398" spans="19:20">
      <c r="S1398" s="18" t="str">
        <f t="shared" si="82"/>
        <v/>
      </c>
      <c r="T1398" s="18">
        <f>Ingredients!A1386</f>
        <v>0</v>
      </c>
    </row>
    <row r="1399" spans="19:20">
      <c r="S1399" s="18" t="str">
        <f t="shared" si="82"/>
        <v/>
      </c>
      <c r="T1399" s="18">
        <f>Ingredients!A1387</f>
        <v>0</v>
      </c>
    </row>
    <row r="1400" spans="19:20">
      <c r="S1400" s="18" t="str">
        <f t="shared" si="82"/>
        <v/>
      </c>
      <c r="T1400" s="18">
        <f>Ingredients!A1388</f>
        <v>0</v>
      </c>
    </row>
    <row r="1401" spans="19:20">
      <c r="S1401" s="18" t="str">
        <f t="shared" si="82"/>
        <v/>
      </c>
      <c r="T1401" s="18">
        <f>Ingredients!A1389</f>
        <v>0</v>
      </c>
    </row>
    <row r="1402" spans="19:20">
      <c r="S1402" s="18" t="str">
        <f t="shared" si="82"/>
        <v/>
      </c>
      <c r="T1402" s="18">
        <f>Ingredients!A1390</f>
        <v>0</v>
      </c>
    </row>
    <row r="1403" spans="19:20">
      <c r="S1403" s="18" t="str">
        <f t="shared" si="82"/>
        <v/>
      </c>
      <c r="T1403" s="18">
        <f>Ingredients!A1391</f>
        <v>0</v>
      </c>
    </row>
    <row r="1404" spans="19:20">
      <c r="S1404" s="18" t="str">
        <f t="shared" si="82"/>
        <v/>
      </c>
      <c r="T1404" s="18">
        <f>Ingredients!A1392</f>
        <v>0</v>
      </c>
    </row>
    <row r="1405" spans="19:20">
      <c r="S1405" s="18" t="str">
        <f t="shared" si="82"/>
        <v/>
      </c>
      <c r="T1405" s="18">
        <f>Ingredients!A1393</f>
        <v>0</v>
      </c>
    </row>
    <row r="1406" spans="19:20">
      <c r="S1406" s="18" t="str">
        <f t="shared" si="82"/>
        <v/>
      </c>
      <c r="T1406" s="18">
        <f>Ingredients!A1394</f>
        <v>0</v>
      </c>
    </row>
    <row r="1407" spans="19:20">
      <c r="S1407" s="18" t="str">
        <f t="shared" si="82"/>
        <v/>
      </c>
      <c r="T1407" s="18">
        <f>Ingredients!A1395</f>
        <v>0</v>
      </c>
    </row>
    <row r="1408" spans="19:20">
      <c r="S1408" s="18" t="str">
        <f t="shared" si="82"/>
        <v/>
      </c>
      <c r="T1408" s="18">
        <f>Ingredients!A1396</f>
        <v>0</v>
      </c>
    </row>
    <row r="1409" spans="19:20">
      <c r="S1409" s="18" t="str">
        <f t="shared" si="82"/>
        <v/>
      </c>
      <c r="T1409" s="18">
        <f>Ingredients!A1397</f>
        <v>0</v>
      </c>
    </row>
    <row r="1410" spans="19:20">
      <c r="S1410" s="18" t="str">
        <f t="shared" si="82"/>
        <v/>
      </c>
      <c r="T1410" s="18">
        <f>Ingredients!A1398</f>
        <v>0</v>
      </c>
    </row>
    <row r="1411" spans="19:20">
      <c r="S1411" s="18" t="str">
        <f t="shared" si="82"/>
        <v/>
      </c>
      <c r="T1411" s="18">
        <f>Ingredients!A1399</f>
        <v>0</v>
      </c>
    </row>
    <row r="1412" spans="19:20">
      <c r="S1412" s="18" t="str">
        <f t="shared" si="82"/>
        <v/>
      </c>
      <c r="T1412" s="18">
        <f>Ingredients!A1400</f>
        <v>0</v>
      </c>
    </row>
    <row r="1413" spans="19:20">
      <c r="S1413" s="18" t="str">
        <f t="shared" si="82"/>
        <v/>
      </c>
      <c r="T1413" s="18">
        <f>Ingredients!A1401</f>
        <v>0</v>
      </c>
    </row>
    <row r="1414" spans="19:20">
      <c r="S1414" s="18" t="str">
        <f t="shared" si="82"/>
        <v/>
      </c>
      <c r="T1414" s="18">
        <f>Ingredients!A1402</f>
        <v>0</v>
      </c>
    </row>
    <row r="1415" spans="19:20">
      <c r="S1415" s="18" t="str">
        <f t="shared" si="82"/>
        <v/>
      </c>
      <c r="T1415" s="18">
        <f>Ingredients!A1403</f>
        <v>0</v>
      </c>
    </row>
    <row r="1416" spans="19:20">
      <c r="S1416" s="18" t="str">
        <f t="shared" si="82"/>
        <v/>
      </c>
      <c r="T1416" s="18">
        <f>Ingredients!A1404</f>
        <v>0</v>
      </c>
    </row>
    <row r="1417" spans="19:20">
      <c r="S1417" s="18" t="str">
        <f t="shared" si="82"/>
        <v/>
      </c>
      <c r="T1417" s="18">
        <f>Ingredients!A1405</f>
        <v>0</v>
      </c>
    </row>
    <row r="1418" spans="19:20">
      <c r="S1418" s="18" t="str">
        <f t="shared" si="82"/>
        <v/>
      </c>
      <c r="T1418" s="18">
        <f>Ingredients!A1406</f>
        <v>0</v>
      </c>
    </row>
    <row r="1419" spans="19:20">
      <c r="S1419" s="18" t="str">
        <f t="shared" si="82"/>
        <v/>
      </c>
      <c r="T1419" s="18">
        <f>Ingredients!A1407</f>
        <v>0</v>
      </c>
    </row>
    <row r="1420" spans="19:20">
      <c r="S1420" s="18" t="str">
        <f t="shared" si="82"/>
        <v/>
      </c>
      <c r="T1420" s="18">
        <f>Ingredients!A1408</f>
        <v>0</v>
      </c>
    </row>
    <row r="1421" spans="19:20">
      <c r="S1421" s="18" t="str">
        <f t="shared" si="82"/>
        <v/>
      </c>
      <c r="T1421" s="18">
        <f>Ingredients!A1409</f>
        <v>0</v>
      </c>
    </row>
    <row r="1422" spans="19:20">
      <c r="S1422" s="18" t="str">
        <f t="shared" si="82"/>
        <v/>
      </c>
      <c r="T1422" s="18">
        <f>Ingredients!A1410</f>
        <v>0</v>
      </c>
    </row>
    <row r="1423" spans="19:20">
      <c r="S1423" s="18" t="str">
        <f t="shared" si="82"/>
        <v/>
      </c>
      <c r="T1423" s="18">
        <f>Ingredients!A1411</f>
        <v>0</v>
      </c>
    </row>
    <row r="1424" spans="19:20">
      <c r="S1424" s="18" t="str">
        <f t="shared" si="82"/>
        <v/>
      </c>
      <c r="T1424" s="18">
        <f>Ingredients!A1412</f>
        <v>0</v>
      </c>
    </row>
    <row r="1425" spans="19:20">
      <c r="S1425" s="18" t="str">
        <f t="shared" si="82"/>
        <v/>
      </c>
      <c r="T1425" s="18">
        <f>Ingredients!A1413</f>
        <v>0</v>
      </c>
    </row>
    <row r="1426" spans="19:20">
      <c r="S1426" s="18" t="str">
        <f t="shared" si="82"/>
        <v/>
      </c>
      <c r="T1426" s="18">
        <f>Ingredients!A1414</f>
        <v>0</v>
      </c>
    </row>
    <row r="1427" spans="19:20">
      <c r="S1427" s="18" t="str">
        <f t="shared" si="82"/>
        <v/>
      </c>
      <c r="T1427" s="18">
        <f>Ingredients!A1415</f>
        <v>0</v>
      </c>
    </row>
    <row r="1428" spans="19:20">
      <c r="S1428" s="18" t="str">
        <f t="shared" si="82"/>
        <v/>
      </c>
      <c r="T1428" s="18">
        <f>Ingredients!A1416</f>
        <v>0</v>
      </c>
    </row>
    <row r="1429" spans="19:20">
      <c r="S1429" s="18" t="str">
        <f t="shared" si="82"/>
        <v/>
      </c>
      <c r="T1429" s="18">
        <f>Ingredients!A1417</f>
        <v>0</v>
      </c>
    </row>
    <row r="1430" spans="19:20">
      <c r="S1430" s="18" t="str">
        <f t="shared" si="82"/>
        <v/>
      </c>
      <c r="T1430" s="18">
        <f>Ingredients!A1418</f>
        <v>0</v>
      </c>
    </row>
    <row r="1431" spans="19:20">
      <c r="S1431" s="18" t="str">
        <f t="shared" si="82"/>
        <v/>
      </c>
      <c r="T1431" s="18">
        <f>Ingredients!A1419</f>
        <v>0</v>
      </c>
    </row>
    <row r="1432" spans="19:20">
      <c r="S1432" s="18" t="str">
        <f t="shared" si="82"/>
        <v/>
      </c>
      <c r="T1432" s="18">
        <f>Ingredients!A1420</f>
        <v>0</v>
      </c>
    </row>
    <row r="1433" spans="19:20">
      <c r="S1433" s="18" t="str">
        <f t="shared" si="82"/>
        <v/>
      </c>
      <c r="T1433" s="18">
        <f>Ingredients!A1421</f>
        <v>0</v>
      </c>
    </row>
    <row r="1434" spans="19:20">
      <c r="S1434" s="18" t="str">
        <f t="shared" si="82"/>
        <v/>
      </c>
      <c r="T1434" s="18">
        <f>Ingredients!A1422</f>
        <v>0</v>
      </c>
    </row>
    <row r="1435" spans="19:20">
      <c r="S1435" s="18" t="str">
        <f t="shared" si="82"/>
        <v/>
      </c>
      <c r="T1435" s="18">
        <f>Ingredients!A1423</f>
        <v>0</v>
      </c>
    </row>
    <row r="1436" spans="19:20">
      <c r="S1436" s="18" t="str">
        <f t="shared" si="82"/>
        <v/>
      </c>
      <c r="T1436" s="18">
        <f>Ingredients!A1424</f>
        <v>0</v>
      </c>
    </row>
    <row r="1437" spans="19:20">
      <c r="S1437" s="18" t="str">
        <f t="shared" si="82"/>
        <v/>
      </c>
      <c r="T1437" s="18">
        <f>Ingredients!A1425</f>
        <v>0</v>
      </c>
    </row>
    <row r="1438" spans="19:20">
      <c r="S1438" s="18" t="str">
        <f t="shared" si="82"/>
        <v/>
      </c>
      <c r="T1438" s="18">
        <f>Ingredients!A1426</f>
        <v>0</v>
      </c>
    </row>
    <row r="1439" spans="19:20">
      <c r="S1439" s="18" t="str">
        <f t="shared" si="82"/>
        <v/>
      </c>
      <c r="T1439" s="18">
        <f>Ingredients!A1427</f>
        <v>0</v>
      </c>
    </row>
    <row r="1440" spans="19:20">
      <c r="S1440" s="18" t="str">
        <f t="shared" si="82"/>
        <v/>
      </c>
      <c r="T1440" s="18">
        <f>Ingredients!A1428</f>
        <v>0</v>
      </c>
    </row>
    <row r="1441" spans="19:20">
      <c r="S1441" s="18" t="str">
        <f t="shared" ref="S1441:S1504" si="83">IF(T1441=0,"",T1441)</f>
        <v/>
      </c>
      <c r="T1441" s="18">
        <f>Ingredients!A1429</f>
        <v>0</v>
      </c>
    </row>
    <row r="1442" spans="19:20">
      <c r="S1442" s="18" t="str">
        <f t="shared" si="83"/>
        <v/>
      </c>
      <c r="T1442" s="18">
        <f>Ingredients!A1430</f>
        <v>0</v>
      </c>
    </row>
    <row r="1443" spans="19:20">
      <c r="S1443" s="18" t="str">
        <f t="shared" si="83"/>
        <v/>
      </c>
      <c r="T1443" s="18">
        <f>Ingredients!A1431</f>
        <v>0</v>
      </c>
    </row>
    <row r="1444" spans="19:20">
      <c r="S1444" s="18" t="str">
        <f t="shared" si="83"/>
        <v/>
      </c>
      <c r="T1444" s="18">
        <f>Ingredients!A1432</f>
        <v>0</v>
      </c>
    </row>
    <row r="1445" spans="19:20">
      <c r="S1445" s="18" t="str">
        <f t="shared" si="83"/>
        <v/>
      </c>
      <c r="T1445" s="18">
        <f>Ingredients!A1433</f>
        <v>0</v>
      </c>
    </row>
    <row r="1446" spans="19:20">
      <c r="S1446" s="18" t="str">
        <f t="shared" si="83"/>
        <v/>
      </c>
      <c r="T1446" s="18">
        <f>Ingredients!A1434</f>
        <v>0</v>
      </c>
    </row>
    <row r="1447" spans="19:20">
      <c r="S1447" s="18" t="str">
        <f t="shared" si="83"/>
        <v/>
      </c>
      <c r="T1447" s="18">
        <f>Ingredients!A1435</f>
        <v>0</v>
      </c>
    </row>
    <row r="1448" spans="19:20">
      <c r="S1448" s="18" t="str">
        <f t="shared" si="83"/>
        <v/>
      </c>
      <c r="T1448" s="18">
        <f>Ingredients!A1436</f>
        <v>0</v>
      </c>
    </row>
    <row r="1449" spans="19:20">
      <c r="S1449" s="18" t="str">
        <f t="shared" si="83"/>
        <v/>
      </c>
      <c r="T1449" s="18">
        <f>Ingredients!A1437</f>
        <v>0</v>
      </c>
    </row>
    <row r="1450" spans="19:20">
      <c r="S1450" s="18" t="str">
        <f t="shared" si="83"/>
        <v/>
      </c>
      <c r="T1450" s="18">
        <f>Ingredients!A1438</f>
        <v>0</v>
      </c>
    </row>
    <row r="1451" spans="19:20">
      <c r="S1451" s="18" t="str">
        <f t="shared" si="83"/>
        <v/>
      </c>
      <c r="T1451" s="18">
        <f>Ingredients!A1439</f>
        <v>0</v>
      </c>
    </row>
    <row r="1452" spans="19:20">
      <c r="S1452" s="18" t="str">
        <f t="shared" si="83"/>
        <v/>
      </c>
      <c r="T1452" s="18">
        <f>Ingredients!A1440</f>
        <v>0</v>
      </c>
    </row>
    <row r="1453" spans="19:20">
      <c r="S1453" s="18" t="str">
        <f t="shared" si="83"/>
        <v/>
      </c>
      <c r="T1453" s="18">
        <f>Ingredients!A1441</f>
        <v>0</v>
      </c>
    </row>
    <row r="1454" spans="19:20">
      <c r="S1454" s="18" t="str">
        <f t="shared" si="83"/>
        <v/>
      </c>
      <c r="T1454" s="18">
        <f>Ingredients!A1442</f>
        <v>0</v>
      </c>
    </row>
    <row r="1455" spans="19:20">
      <c r="S1455" s="18" t="str">
        <f t="shared" si="83"/>
        <v/>
      </c>
      <c r="T1455" s="18">
        <f>Ingredients!A1443</f>
        <v>0</v>
      </c>
    </row>
    <row r="1456" spans="19:20">
      <c r="S1456" s="18" t="str">
        <f t="shared" si="83"/>
        <v/>
      </c>
      <c r="T1456" s="18">
        <f>Ingredients!A1444</f>
        <v>0</v>
      </c>
    </row>
    <row r="1457" spans="19:20">
      <c r="S1457" s="18" t="str">
        <f t="shared" si="83"/>
        <v/>
      </c>
      <c r="T1457" s="18">
        <f>Ingredients!A1445</f>
        <v>0</v>
      </c>
    </row>
    <row r="1458" spans="19:20">
      <c r="S1458" s="18" t="str">
        <f t="shared" si="83"/>
        <v/>
      </c>
      <c r="T1458" s="18">
        <f>Ingredients!A1446</f>
        <v>0</v>
      </c>
    </row>
    <row r="1459" spans="19:20">
      <c r="S1459" s="18" t="str">
        <f t="shared" si="83"/>
        <v/>
      </c>
      <c r="T1459" s="18">
        <f>Ingredients!A1447</f>
        <v>0</v>
      </c>
    </row>
    <row r="1460" spans="19:20">
      <c r="S1460" s="18" t="str">
        <f t="shared" si="83"/>
        <v/>
      </c>
      <c r="T1460" s="18">
        <f>Ingredients!A1448</f>
        <v>0</v>
      </c>
    </row>
    <row r="1461" spans="19:20">
      <c r="S1461" s="18" t="str">
        <f t="shared" si="83"/>
        <v/>
      </c>
      <c r="T1461" s="18">
        <f>Ingredients!A1449</f>
        <v>0</v>
      </c>
    </row>
    <row r="1462" spans="19:20">
      <c r="S1462" s="18" t="str">
        <f t="shared" si="83"/>
        <v/>
      </c>
      <c r="T1462" s="18">
        <f>Ingredients!A1450</f>
        <v>0</v>
      </c>
    </row>
    <row r="1463" spans="19:20">
      <c r="S1463" s="18" t="str">
        <f t="shared" si="83"/>
        <v/>
      </c>
      <c r="T1463" s="18">
        <f>Ingredients!A1451</f>
        <v>0</v>
      </c>
    </row>
    <row r="1464" spans="19:20">
      <c r="S1464" s="18" t="str">
        <f t="shared" si="83"/>
        <v/>
      </c>
      <c r="T1464" s="18">
        <f>Ingredients!A1452</f>
        <v>0</v>
      </c>
    </row>
    <row r="1465" spans="19:20">
      <c r="S1465" s="18" t="str">
        <f t="shared" si="83"/>
        <v/>
      </c>
      <c r="T1465" s="18">
        <f>Ingredients!A1453</f>
        <v>0</v>
      </c>
    </row>
    <row r="1466" spans="19:20">
      <c r="S1466" s="18" t="str">
        <f t="shared" si="83"/>
        <v/>
      </c>
      <c r="T1466" s="18">
        <f>Ingredients!A1454</f>
        <v>0</v>
      </c>
    </row>
    <row r="1467" spans="19:20">
      <c r="S1467" s="18" t="str">
        <f t="shared" si="83"/>
        <v/>
      </c>
      <c r="T1467" s="18">
        <f>Ingredients!A1455</f>
        <v>0</v>
      </c>
    </row>
    <row r="1468" spans="19:20">
      <c r="S1468" s="18" t="str">
        <f t="shared" si="83"/>
        <v/>
      </c>
      <c r="T1468" s="18">
        <f>Ingredients!A1456</f>
        <v>0</v>
      </c>
    </row>
    <row r="1469" spans="19:20">
      <c r="S1469" s="18" t="str">
        <f t="shared" si="83"/>
        <v/>
      </c>
      <c r="T1469" s="18">
        <f>Ingredients!A1457</f>
        <v>0</v>
      </c>
    </row>
    <row r="1470" spans="19:20">
      <c r="S1470" s="18" t="str">
        <f t="shared" si="83"/>
        <v/>
      </c>
      <c r="T1470" s="18">
        <f>Ingredients!A1458</f>
        <v>0</v>
      </c>
    </row>
    <row r="1471" spans="19:20">
      <c r="S1471" s="18" t="str">
        <f t="shared" si="83"/>
        <v/>
      </c>
      <c r="T1471" s="18">
        <f>Ingredients!A1459</f>
        <v>0</v>
      </c>
    </row>
    <row r="1472" spans="19:20">
      <c r="S1472" s="18" t="str">
        <f t="shared" si="83"/>
        <v/>
      </c>
      <c r="T1472" s="18">
        <f>Ingredients!A1460</f>
        <v>0</v>
      </c>
    </row>
    <row r="1473" spans="19:20">
      <c r="S1473" s="18" t="str">
        <f t="shared" si="83"/>
        <v/>
      </c>
      <c r="T1473" s="18">
        <f>Ingredients!A1461</f>
        <v>0</v>
      </c>
    </row>
    <row r="1474" spans="19:20">
      <c r="S1474" s="18" t="str">
        <f t="shared" si="83"/>
        <v/>
      </c>
      <c r="T1474" s="18">
        <f>Ingredients!A1462</f>
        <v>0</v>
      </c>
    </row>
    <row r="1475" spans="19:20">
      <c r="S1475" s="18" t="str">
        <f t="shared" si="83"/>
        <v/>
      </c>
      <c r="T1475" s="18">
        <f>Ingredients!A1463</f>
        <v>0</v>
      </c>
    </row>
    <row r="1476" spans="19:20">
      <c r="S1476" s="18" t="str">
        <f t="shared" si="83"/>
        <v/>
      </c>
      <c r="T1476" s="18">
        <f>Ingredients!A1464</f>
        <v>0</v>
      </c>
    </row>
    <row r="1477" spans="19:20">
      <c r="S1477" s="18" t="str">
        <f t="shared" si="83"/>
        <v/>
      </c>
      <c r="T1477" s="18">
        <f>Ingredients!A1465</f>
        <v>0</v>
      </c>
    </row>
    <row r="1478" spans="19:20">
      <c r="S1478" s="18" t="str">
        <f t="shared" si="83"/>
        <v/>
      </c>
      <c r="T1478" s="18">
        <f>Ingredients!A1466</f>
        <v>0</v>
      </c>
    </row>
    <row r="1479" spans="19:20">
      <c r="S1479" s="18" t="str">
        <f t="shared" si="83"/>
        <v/>
      </c>
      <c r="T1479" s="18">
        <f>Ingredients!A1467</f>
        <v>0</v>
      </c>
    </row>
    <row r="1480" spans="19:20">
      <c r="S1480" s="18" t="str">
        <f t="shared" si="83"/>
        <v/>
      </c>
      <c r="T1480" s="18">
        <f>Ingredients!A1468</f>
        <v>0</v>
      </c>
    </row>
    <row r="1481" spans="19:20">
      <c r="S1481" s="18" t="str">
        <f t="shared" si="83"/>
        <v/>
      </c>
      <c r="T1481" s="18">
        <f>Ingredients!A1469</f>
        <v>0</v>
      </c>
    </row>
    <row r="1482" spans="19:20">
      <c r="S1482" s="18" t="str">
        <f t="shared" si="83"/>
        <v/>
      </c>
      <c r="T1482" s="18">
        <f>Ingredients!A1470</f>
        <v>0</v>
      </c>
    </row>
    <row r="1483" spans="19:20">
      <c r="S1483" s="18" t="str">
        <f t="shared" si="83"/>
        <v/>
      </c>
      <c r="T1483" s="18">
        <f>Ingredients!A1471</f>
        <v>0</v>
      </c>
    </row>
    <row r="1484" spans="19:20">
      <c r="S1484" s="18" t="str">
        <f t="shared" si="83"/>
        <v/>
      </c>
      <c r="T1484" s="18">
        <f>Ingredients!A1472</f>
        <v>0</v>
      </c>
    </row>
    <row r="1485" spans="19:20">
      <c r="S1485" s="18" t="str">
        <f t="shared" si="83"/>
        <v/>
      </c>
      <c r="T1485" s="18">
        <f>Ingredients!A1473</f>
        <v>0</v>
      </c>
    </row>
    <row r="1486" spans="19:20">
      <c r="S1486" s="18" t="str">
        <f t="shared" si="83"/>
        <v/>
      </c>
      <c r="T1486" s="18">
        <f>Ingredients!A1474</f>
        <v>0</v>
      </c>
    </row>
    <row r="1487" spans="19:20">
      <c r="S1487" s="18" t="str">
        <f t="shared" si="83"/>
        <v/>
      </c>
      <c r="T1487" s="18">
        <f>Ingredients!A1475</f>
        <v>0</v>
      </c>
    </row>
    <row r="1488" spans="19:20">
      <c r="S1488" s="18" t="str">
        <f t="shared" si="83"/>
        <v/>
      </c>
      <c r="T1488" s="18">
        <f>Ingredients!A1476</f>
        <v>0</v>
      </c>
    </row>
    <row r="1489" spans="19:20">
      <c r="S1489" s="18" t="str">
        <f t="shared" si="83"/>
        <v/>
      </c>
      <c r="T1489" s="18">
        <f>Ingredients!A1477</f>
        <v>0</v>
      </c>
    </row>
    <row r="1490" spans="19:20">
      <c r="S1490" s="18" t="str">
        <f t="shared" si="83"/>
        <v/>
      </c>
      <c r="T1490" s="18">
        <f>Ingredients!A1478</f>
        <v>0</v>
      </c>
    </row>
    <row r="1491" spans="19:20">
      <c r="S1491" s="18" t="str">
        <f t="shared" si="83"/>
        <v/>
      </c>
      <c r="T1491" s="18">
        <f>Ingredients!A1479</f>
        <v>0</v>
      </c>
    </row>
    <row r="1492" spans="19:20">
      <c r="S1492" s="18" t="str">
        <f t="shared" si="83"/>
        <v/>
      </c>
      <c r="T1492" s="18">
        <f>Ingredients!A1480</f>
        <v>0</v>
      </c>
    </row>
    <row r="1493" spans="19:20">
      <c r="S1493" s="18" t="str">
        <f t="shared" si="83"/>
        <v/>
      </c>
      <c r="T1493" s="18">
        <f>Ingredients!A1481</f>
        <v>0</v>
      </c>
    </row>
    <row r="1494" spans="19:20">
      <c r="S1494" s="18" t="str">
        <f t="shared" si="83"/>
        <v/>
      </c>
      <c r="T1494" s="18">
        <f>Ingredients!A1482</f>
        <v>0</v>
      </c>
    </row>
    <row r="1495" spans="19:20">
      <c r="S1495" s="18" t="str">
        <f t="shared" si="83"/>
        <v/>
      </c>
      <c r="T1495" s="18">
        <f>Ingredients!A1483</f>
        <v>0</v>
      </c>
    </row>
    <row r="1496" spans="19:20">
      <c r="S1496" s="18" t="str">
        <f t="shared" si="83"/>
        <v/>
      </c>
      <c r="T1496" s="18">
        <f>Ingredients!A1484</f>
        <v>0</v>
      </c>
    </row>
    <row r="1497" spans="19:20">
      <c r="S1497" s="18" t="str">
        <f t="shared" si="83"/>
        <v/>
      </c>
      <c r="T1497" s="18">
        <f>Ingredients!A1485</f>
        <v>0</v>
      </c>
    </row>
    <row r="1498" spans="19:20">
      <c r="S1498" s="18" t="str">
        <f t="shared" si="83"/>
        <v/>
      </c>
      <c r="T1498" s="18">
        <f>Ingredients!A1486</f>
        <v>0</v>
      </c>
    </row>
    <row r="1499" spans="19:20">
      <c r="S1499" s="18" t="str">
        <f t="shared" si="83"/>
        <v/>
      </c>
      <c r="T1499" s="18">
        <f>Ingredients!A1487</f>
        <v>0</v>
      </c>
    </row>
    <row r="1500" spans="19:20">
      <c r="S1500" s="18" t="str">
        <f t="shared" si="83"/>
        <v/>
      </c>
      <c r="T1500" s="18">
        <f>Ingredients!A1488</f>
        <v>0</v>
      </c>
    </row>
    <row r="1501" spans="19:20">
      <c r="S1501" s="18" t="str">
        <f t="shared" si="83"/>
        <v/>
      </c>
      <c r="T1501" s="18">
        <f>Ingredients!A1489</f>
        <v>0</v>
      </c>
    </row>
    <row r="1502" spans="19:20">
      <c r="S1502" s="18" t="str">
        <f t="shared" si="83"/>
        <v/>
      </c>
      <c r="T1502" s="18">
        <f>Ingredients!A1490</f>
        <v>0</v>
      </c>
    </row>
    <row r="1503" spans="19:20">
      <c r="S1503" s="18" t="str">
        <f t="shared" si="83"/>
        <v/>
      </c>
      <c r="T1503" s="18">
        <f>Ingredients!A1491</f>
        <v>0</v>
      </c>
    </row>
    <row r="1504" spans="19:20">
      <c r="S1504" s="18" t="str">
        <f t="shared" si="83"/>
        <v/>
      </c>
      <c r="T1504" s="18">
        <f>Ingredients!A1492</f>
        <v>0</v>
      </c>
    </row>
    <row r="1505" spans="19:20">
      <c r="S1505" s="18" t="str">
        <f t="shared" ref="S1505:S1568" si="84">IF(T1505=0,"",T1505)</f>
        <v/>
      </c>
      <c r="T1505" s="18">
        <f>Ingredients!A1493</f>
        <v>0</v>
      </c>
    </row>
    <row r="1506" spans="19:20">
      <c r="S1506" s="18" t="str">
        <f t="shared" si="84"/>
        <v/>
      </c>
      <c r="T1506" s="18">
        <f>Ingredients!A1494</f>
        <v>0</v>
      </c>
    </row>
    <row r="1507" spans="19:20">
      <c r="S1507" s="18" t="str">
        <f t="shared" si="84"/>
        <v/>
      </c>
      <c r="T1507" s="18">
        <f>Ingredients!A1495</f>
        <v>0</v>
      </c>
    </row>
    <row r="1508" spans="19:20">
      <c r="S1508" s="18" t="str">
        <f t="shared" si="84"/>
        <v/>
      </c>
      <c r="T1508" s="18">
        <f>Ingredients!A1496</f>
        <v>0</v>
      </c>
    </row>
    <row r="1509" spans="19:20">
      <c r="S1509" s="18" t="str">
        <f t="shared" si="84"/>
        <v/>
      </c>
      <c r="T1509" s="18">
        <f>Ingredients!A1497</f>
        <v>0</v>
      </c>
    </row>
    <row r="1510" spans="19:20">
      <c r="S1510" s="18" t="str">
        <f t="shared" si="84"/>
        <v/>
      </c>
      <c r="T1510" s="18">
        <f>Ingredients!A1498</f>
        <v>0</v>
      </c>
    </row>
    <row r="1511" spans="19:20">
      <c r="S1511" s="18" t="str">
        <f t="shared" si="84"/>
        <v/>
      </c>
      <c r="T1511" s="18">
        <f>Ingredients!A1499</f>
        <v>0</v>
      </c>
    </row>
    <row r="1512" spans="19:20">
      <c r="S1512" s="18" t="str">
        <f t="shared" si="84"/>
        <v/>
      </c>
      <c r="T1512" s="18">
        <f>Ingredients!A1500</f>
        <v>0</v>
      </c>
    </row>
    <row r="1513" spans="19:20">
      <c r="S1513" s="18" t="str">
        <f t="shared" si="84"/>
        <v/>
      </c>
      <c r="T1513" s="18">
        <f>Ingredients!A1501</f>
        <v>0</v>
      </c>
    </row>
    <row r="1514" spans="19:20">
      <c r="S1514" s="18" t="str">
        <f t="shared" si="84"/>
        <v/>
      </c>
      <c r="T1514" s="18">
        <f>Ingredients!A1502</f>
        <v>0</v>
      </c>
    </row>
    <row r="1515" spans="19:20">
      <c r="S1515" s="18" t="str">
        <f t="shared" si="84"/>
        <v/>
      </c>
      <c r="T1515" s="18">
        <f>Ingredients!A1503</f>
        <v>0</v>
      </c>
    </row>
    <row r="1516" spans="19:20">
      <c r="S1516" s="18" t="str">
        <f t="shared" si="84"/>
        <v/>
      </c>
      <c r="T1516" s="18">
        <f>Ingredients!A1504</f>
        <v>0</v>
      </c>
    </row>
    <row r="1517" spans="19:20">
      <c r="S1517" s="18" t="str">
        <f t="shared" si="84"/>
        <v/>
      </c>
      <c r="T1517" s="18">
        <f>Ingredients!A1505</f>
        <v>0</v>
      </c>
    </row>
    <row r="1518" spans="19:20">
      <c r="S1518" s="18" t="str">
        <f t="shared" si="84"/>
        <v/>
      </c>
      <c r="T1518" s="18">
        <f>Ingredients!A1506</f>
        <v>0</v>
      </c>
    </row>
    <row r="1519" spans="19:20">
      <c r="S1519" s="18" t="str">
        <f t="shared" si="84"/>
        <v/>
      </c>
      <c r="T1519" s="18">
        <f>Ingredients!A1507</f>
        <v>0</v>
      </c>
    </row>
    <row r="1520" spans="19:20">
      <c r="S1520" s="18" t="str">
        <f t="shared" si="84"/>
        <v/>
      </c>
      <c r="T1520" s="18">
        <f>Ingredients!A1508</f>
        <v>0</v>
      </c>
    </row>
    <row r="1521" spans="19:20">
      <c r="S1521" s="18" t="str">
        <f t="shared" si="84"/>
        <v/>
      </c>
      <c r="T1521" s="18">
        <f>Ingredients!A1509</f>
        <v>0</v>
      </c>
    </row>
    <row r="1522" spans="19:20">
      <c r="S1522" s="18" t="str">
        <f t="shared" si="84"/>
        <v/>
      </c>
      <c r="T1522" s="18">
        <f>Ingredients!A1510</f>
        <v>0</v>
      </c>
    </row>
    <row r="1523" spans="19:20">
      <c r="S1523" s="18" t="str">
        <f t="shared" si="84"/>
        <v/>
      </c>
      <c r="T1523" s="18">
        <f>Ingredients!A1511</f>
        <v>0</v>
      </c>
    </row>
    <row r="1524" spans="19:20">
      <c r="S1524" s="18" t="str">
        <f t="shared" si="84"/>
        <v/>
      </c>
      <c r="T1524" s="18">
        <f>Ingredients!A1512</f>
        <v>0</v>
      </c>
    </row>
    <row r="1525" spans="19:20">
      <c r="S1525" s="18" t="str">
        <f t="shared" si="84"/>
        <v/>
      </c>
      <c r="T1525" s="18">
        <f>Ingredients!A1513</f>
        <v>0</v>
      </c>
    </row>
    <row r="1526" spans="19:20">
      <c r="S1526" s="18" t="str">
        <f t="shared" si="84"/>
        <v/>
      </c>
      <c r="T1526" s="18">
        <f>Ingredients!A1514</f>
        <v>0</v>
      </c>
    </row>
    <row r="1527" spans="19:20">
      <c r="S1527" s="18" t="str">
        <f t="shared" si="84"/>
        <v/>
      </c>
      <c r="T1527" s="18">
        <f>Ingredients!A1515</f>
        <v>0</v>
      </c>
    </row>
    <row r="1528" spans="19:20">
      <c r="S1528" s="18" t="str">
        <f t="shared" si="84"/>
        <v/>
      </c>
      <c r="T1528" s="18">
        <f>Ingredients!A1516</f>
        <v>0</v>
      </c>
    </row>
    <row r="1529" spans="19:20">
      <c r="S1529" s="18" t="str">
        <f t="shared" si="84"/>
        <v/>
      </c>
      <c r="T1529" s="18">
        <f>Ingredients!A1517</f>
        <v>0</v>
      </c>
    </row>
    <row r="1530" spans="19:20">
      <c r="S1530" s="18" t="str">
        <f t="shared" si="84"/>
        <v/>
      </c>
      <c r="T1530" s="18">
        <f>Ingredients!A1518</f>
        <v>0</v>
      </c>
    </row>
    <row r="1531" spans="19:20">
      <c r="S1531" s="18" t="str">
        <f t="shared" si="84"/>
        <v/>
      </c>
      <c r="T1531" s="18">
        <f>Ingredients!A1519</f>
        <v>0</v>
      </c>
    </row>
    <row r="1532" spans="19:20">
      <c r="S1532" s="18" t="str">
        <f t="shared" si="84"/>
        <v/>
      </c>
      <c r="T1532" s="18">
        <f>Ingredients!A1520</f>
        <v>0</v>
      </c>
    </row>
    <row r="1533" spans="19:20">
      <c r="S1533" s="18" t="str">
        <f t="shared" si="84"/>
        <v/>
      </c>
      <c r="T1533" s="18">
        <f>Ingredients!A1521</f>
        <v>0</v>
      </c>
    </row>
    <row r="1534" spans="19:20">
      <c r="S1534" s="18" t="str">
        <f t="shared" si="84"/>
        <v/>
      </c>
      <c r="T1534" s="18">
        <f>Ingredients!A1522</f>
        <v>0</v>
      </c>
    </row>
    <row r="1535" spans="19:20">
      <c r="S1535" s="18" t="str">
        <f t="shared" si="84"/>
        <v/>
      </c>
      <c r="T1535" s="18">
        <f>Ingredients!A1523</f>
        <v>0</v>
      </c>
    </row>
    <row r="1536" spans="19:20">
      <c r="S1536" s="18" t="str">
        <f t="shared" si="84"/>
        <v/>
      </c>
      <c r="T1536" s="18">
        <f>Ingredients!A1524</f>
        <v>0</v>
      </c>
    </row>
    <row r="1537" spans="19:20">
      <c r="S1537" s="18" t="str">
        <f t="shared" si="84"/>
        <v/>
      </c>
      <c r="T1537" s="18">
        <f>Ingredients!A1525</f>
        <v>0</v>
      </c>
    </row>
    <row r="1538" spans="19:20">
      <c r="S1538" s="18" t="str">
        <f t="shared" si="84"/>
        <v/>
      </c>
      <c r="T1538" s="18">
        <f>Ingredients!A1526</f>
        <v>0</v>
      </c>
    </row>
    <row r="1539" spans="19:20">
      <c r="S1539" s="18" t="str">
        <f t="shared" si="84"/>
        <v/>
      </c>
      <c r="T1539" s="18">
        <f>Ingredients!A1527</f>
        <v>0</v>
      </c>
    </row>
    <row r="1540" spans="19:20">
      <c r="S1540" s="18" t="str">
        <f t="shared" si="84"/>
        <v/>
      </c>
      <c r="T1540" s="18">
        <f>Ingredients!A1528</f>
        <v>0</v>
      </c>
    </row>
    <row r="1541" spans="19:20">
      <c r="S1541" s="18" t="str">
        <f t="shared" si="84"/>
        <v/>
      </c>
      <c r="T1541" s="18">
        <f>Ingredients!A1529</f>
        <v>0</v>
      </c>
    </row>
    <row r="1542" spans="19:20">
      <c r="S1542" s="18" t="str">
        <f t="shared" si="84"/>
        <v/>
      </c>
      <c r="T1542" s="18">
        <f>Ingredients!A1530</f>
        <v>0</v>
      </c>
    </row>
    <row r="1543" spans="19:20">
      <c r="S1543" s="18" t="str">
        <f t="shared" si="84"/>
        <v/>
      </c>
      <c r="T1543" s="18">
        <f>Ingredients!A1531</f>
        <v>0</v>
      </c>
    </row>
    <row r="1544" spans="19:20">
      <c r="S1544" s="18" t="str">
        <f t="shared" si="84"/>
        <v/>
      </c>
      <c r="T1544" s="18">
        <f>Ingredients!A1532</f>
        <v>0</v>
      </c>
    </row>
    <row r="1545" spans="19:20">
      <c r="S1545" s="18" t="str">
        <f t="shared" si="84"/>
        <v/>
      </c>
      <c r="T1545" s="18">
        <f>Ingredients!A1533</f>
        <v>0</v>
      </c>
    </row>
    <row r="1546" spans="19:20">
      <c r="S1546" s="18" t="str">
        <f t="shared" si="84"/>
        <v/>
      </c>
      <c r="T1546" s="18">
        <f>Ingredients!A1534</f>
        <v>0</v>
      </c>
    </row>
    <row r="1547" spans="19:20">
      <c r="S1547" s="18" t="str">
        <f t="shared" si="84"/>
        <v/>
      </c>
      <c r="T1547" s="18">
        <f>Ingredients!A1535</f>
        <v>0</v>
      </c>
    </row>
    <row r="1548" spans="19:20">
      <c r="S1548" s="18" t="str">
        <f t="shared" si="84"/>
        <v/>
      </c>
      <c r="T1548" s="18">
        <f>Ingredients!A1536</f>
        <v>0</v>
      </c>
    </row>
    <row r="1549" spans="19:20">
      <c r="S1549" s="18" t="str">
        <f t="shared" si="84"/>
        <v/>
      </c>
      <c r="T1549" s="18">
        <f>Ingredients!A1537</f>
        <v>0</v>
      </c>
    </row>
    <row r="1550" spans="19:20">
      <c r="S1550" s="18" t="str">
        <f t="shared" si="84"/>
        <v/>
      </c>
      <c r="T1550" s="18">
        <f>Ingredients!A1538</f>
        <v>0</v>
      </c>
    </row>
    <row r="1551" spans="19:20">
      <c r="S1551" s="18" t="str">
        <f t="shared" si="84"/>
        <v/>
      </c>
      <c r="T1551" s="18">
        <f>Ingredients!A1539</f>
        <v>0</v>
      </c>
    </row>
    <row r="1552" spans="19:20">
      <c r="S1552" s="18" t="str">
        <f t="shared" si="84"/>
        <v/>
      </c>
      <c r="T1552" s="18">
        <f>Ingredients!A1540</f>
        <v>0</v>
      </c>
    </row>
    <row r="1553" spans="19:20">
      <c r="S1553" s="18" t="str">
        <f t="shared" si="84"/>
        <v/>
      </c>
      <c r="T1553" s="18">
        <f>Ingredients!A1541</f>
        <v>0</v>
      </c>
    </row>
    <row r="1554" spans="19:20">
      <c r="S1554" s="18" t="str">
        <f t="shared" si="84"/>
        <v/>
      </c>
      <c r="T1554" s="18">
        <f>Ingredients!A1542</f>
        <v>0</v>
      </c>
    </row>
    <row r="1555" spans="19:20">
      <c r="S1555" s="18" t="str">
        <f t="shared" si="84"/>
        <v/>
      </c>
      <c r="T1555" s="18">
        <f>Ingredients!A1543</f>
        <v>0</v>
      </c>
    </row>
    <row r="1556" spans="19:20">
      <c r="S1556" s="18" t="str">
        <f t="shared" si="84"/>
        <v/>
      </c>
      <c r="T1556" s="18">
        <f>Ingredients!A1544</f>
        <v>0</v>
      </c>
    </row>
    <row r="1557" spans="19:20">
      <c r="S1557" s="18" t="str">
        <f t="shared" si="84"/>
        <v/>
      </c>
      <c r="T1557" s="18">
        <f>Ingredients!A1545</f>
        <v>0</v>
      </c>
    </row>
    <row r="1558" spans="19:20">
      <c r="S1558" s="18" t="str">
        <f t="shared" si="84"/>
        <v/>
      </c>
      <c r="T1558" s="18">
        <f>Ingredients!A1546</f>
        <v>0</v>
      </c>
    </row>
    <row r="1559" spans="19:20">
      <c r="S1559" s="18" t="str">
        <f t="shared" si="84"/>
        <v/>
      </c>
      <c r="T1559" s="18">
        <f>Ingredients!A1547</f>
        <v>0</v>
      </c>
    </row>
    <row r="1560" spans="19:20">
      <c r="S1560" s="18" t="str">
        <f t="shared" si="84"/>
        <v/>
      </c>
      <c r="T1560" s="18">
        <f>Ingredients!A1548</f>
        <v>0</v>
      </c>
    </row>
    <row r="1561" spans="19:20">
      <c r="S1561" s="18" t="str">
        <f t="shared" si="84"/>
        <v/>
      </c>
      <c r="T1561" s="18">
        <f>Ingredients!A1549</f>
        <v>0</v>
      </c>
    </row>
    <row r="1562" spans="19:20">
      <c r="S1562" s="18" t="str">
        <f t="shared" si="84"/>
        <v/>
      </c>
      <c r="T1562" s="18">
        <f>Ingredients!A1550</f>
        <v>0</v>
      </c>
    </row>
    <row r="1563" spans="19:20">
      <c r="S1563" s="18" t="str">
        <f t="shared" si="84"/>
        <v/>
      </c>
      <c r="T1563" s="18">
        <f>Ingredients!A1551</f>
        <v>0</v>
      </c>
    </row>
    <row r="1564" spans="19:20">
      <c r="S1564" s="18" t="str">
        <f t="shared" si="84"/>
        <v/>
      </c>
      <c r="T1564" s="18">
        <f>Ingredients!A1552</f>
        <v>0</v>
      </c>
    </row>
    <row r="1565" spans="19:20">
      <c r="S1565" s="18" t="str">
        <f t="shared" si="84"/>
        <v/>
      </c>
      <c r="T1565" s="18">
        <f>Ingredients!A1553</f>
        <v>0</v>
      </c>
    </row>
    <row r="1566" spans="19:20">
      <c r="S1566" s="18" t="str">
        <f t="shared" si="84"/>
        <v/>
      </c>
      <c r="T1566" s="18">
        <f>Ingredients!A1554</f>
        <v>0</v>
      </c>
    </row>
    <row r="1567" spans="19:20">
      <c r="S1567" s="18" t="str">
        <f t="shared" si="84"/>
        <v/>
      </c>
      <c r="T1567" s="18">
        <f>Ingredients!A1555</f>
        <v>0</v>
      </c>
    </row>
    <row r="1568" spans="19:20">
      <c r="S1568" s="18" t="str">
        <f t="shared" si="84"/>
        <v/>
      </c>
      <c r="T1568" s="18">
        <f>Ingredients!A1556</f>
        <v>0</v>
      </c>
    </row>
    <row r="1569" spans="19:20">
      <c r="S1569" s="18" t="str">
        <f t="shared" ref="S1569:S1632" si="85">IF(T1569=0,"",T1569)</f>
        <v/>
      </c>
      <c r="T1569" s="18">
        <f>Ingredients!A1557</f>
        <v>0</v>
      </c>
    </row>
    <row r="1570" spans="19:20">
      <c r="S1570" s="18" t="str">
        <f t="shared" si="85"/>
        <v/>
      </c>
      <c r="T1570" s="18">
        <f>Ingredients!A1558</f>
        <v>0</v>
      </c>
    </row>
    <row r="1571" spans="19:20">
      <c r="S1571" s="18" t="str">
        <f t="shared" si="85"/>
        <v/>
      </c>
      <c r="T1571" s="18">
        <f>Ingredients!A1559</f>
        <v>0</v>
      </c>
    </row>
    <row r="1572" spans="19:20">
      <c r="S1572" s="18" t="str">
        <f t="shared" si="85"/>
        <v/>
      </c>
      <c r="T1572" s="18">
        <f>Ingredients!A1560</f>
        <v>0</v>
      </c>
    </row>
    <row r="1573" spans="19:20">
      <c r="S1573" s="18" t="str">
        <f t="shared" si="85"/>
        <v/>
      </c>
      <c r="T1573" s="18">
        <f>Ingredients!A1561</f>
        <v>0</v>
      </c>
    </row>
    <row r="1574" spans="19:20">
      <c r="S1574" s="18" t="str">
        <f t="shared" si="85"/>
        <v/>
      </c>
      <c r="T1574" s="18">
        <f>Ingredients!A1562</f>
        <v>0</v>
      </c>
    </row>
    <row r="1575" spans="19:20">
      <c r="S1575" s="18" t="str">
        <f t="shared" si="85"/>
        <v/>
      </c>
      <c r="T1575" s="18">
        <f>Ingredients!A1563</f>
        <v>0</v>
      </c>
    </row>
    <row r="1576" spans="19:20">
      <c r="S1576" s="18" t="str">
        <f t="shared" si="85"/>
        <v/>
      </c>
      <c r="T1576" s="18">
        <f>Ingredients!A1564</f>
        <v>0</v>
      </c>
    </row>
    <row r="1577" spans="19:20">
      <c r="S1577" s="18" t="str">
        <f t="shared" si="85"/>
        <v/>
      </c>
      <c r="T1577" s="18">
        <f>Ingredients!A1565</f>
        <v>0</v>
      </c>
    </row>
    <row r="1578" spans="19:20">
      <c r="S1578" s="18" t="str">
        <f t="shared" si="85"/>
        <v/>
      </c>
      <c r="T1578" s="18">
        <f>Ingredients!A1566</f>
        <v>0</v>
      </c>
    </row>
    <row r="1579" spans="19:20">
      <c r="S1579" s="18" t="str">
        <f t="shared" si="85"/>
        <v/>
      </c>
      <c r="T1579" s="18">
        <f>Ingredients!A1567</f>
        <v>0</v>
      </c>
    </row>
    <row r="1580" spans="19:20">
      <c r="S1580" s="18" t="str">
        <f t="shared" si="85"/>
        <v/>
      </c>
      <c r="T1580" s="18">
        <f>Ingredients!A1568</f>
        <v>0</v>
      </c>
    </row>
    <row r="1581" spans="19:20">
      <c r="S1581" s="18" t="str">
        <f t="shared" si="85"/>
        <v/>
      </c>
      <c r="T1581" s="18">
        <f>Ingredients!A1569</f>
        <v>0</v>
      </c>
    </row>
    <row r="1582" spans="19:20">
      <c r="S1582" s="18" t="str">
        <f t="shared" si="85"/>
        <v/>
      </c>
      <c r="T1582" s="18">
        <f>Ingredients!A1570</f>
        <v>0</v>
      </c>
    </row>
    <row r="1583" spans="19:20">
      <c r="S1583" s="18" t="str">
        <f t="shared" si="85"/>
        <v/>
      </c>
      <c r="T1583" s="18">
        <f>Ingredients!A1571</f>
        <v>0</v>
      </c>
    </row>
    <row r="1584" spans="19:20">
      <c r="S1584" s="18" t="str">
        <f t="shared" si="85"/>
        <v/>
      </c>
      <c r="T1584" s="18">
        <f>Ingredients!A1572</f>
        <v>0</v>
      </c>
    </row>
    <row r="1585" spans="19:20">
      <c r="S1585" s="18" t="str">
        <f t="shared" si="85"/>
        <v/>
      </c>
      <c r="T1585" s="18">
        <f>Ingredients!A1573</f>
        <v>0</v>
      </c>
    </row>
    <row r="1586" spans="19:20">
      <c r="S1586" s="18" t="str">
        <f t="shared" si="85"/>
        <v/>
      </c>
      <c r="T1586" s="18">
        <f>Ingredients!A1574</f>
        <v>0</v>
      </c>
    </row>
    <row r="1587" spans="19:20">
      <c r="S1587" s="18" t="str">
        <f t="shared" si="85"/>
        <v/>
      </c>
      <c r="T1587" s="18">
        <f>Ingredients!A1575</f>
        <v>0</v>
      </c>
    </row>
    <row r="1588" spans="19:20">
      <c r="S1588" s="18" t="str">
        <f t="shared" si="85"/>
        <v/>
      </c>
      <c r="T1588" s="18">
        <f>Ingredients!A1576</f>
        <v>0</v>
      </c>
    </row>
    <row r="1589" spans="19:20">
      <c r="S1589" s="18" t="str">
        <f t="shared" si="85"/>
        <v/>
      </c>
      <c r="T1589" s="18">
        <f>Ingredients!A1577</f>
        <v>0</v>
      </c>
    </row>
    <row r="1590" spans="19:20">
      <c r="S1590" s="18" t="str">
        <f t="shared" si="85"/>
        <v/>
      </c>
      <c r="T1590" s="18">
        <f>Ingredients!A1578</f>
        <v>0</v>
      </c>
    </row>
    <row r="1591" spans="19:20">
      <c r="S1591" s="18" t="str">
        <f t="shared" si="85"/>
        <v/>
      </c>
      <c r="T1591" s="18">
        <f>Ingredients!A1579</f>
        <v>0</v>
      </c>
    </row>
    <row r="1592" spans="19:20">
      <c r="S1592" s="18" t="str">
        <f t="shared" si="85"/>
        <v/>
      </c>
      <c r="T1592" s="18">
        <f>Ingredients!A1580</f>
        <v>0</v>
      </c>
    </row>
    <row r="1593" spans="19:20">
      <c r="S1593" s="18" t="str">
        <f t="shared" si="85"/>
        <v/>
      </c>
      <c r="T1593" s="18">
        <f>Ingredients!A1581</f>
        <v>0</v>
      </c>
    </row>
    <row r="1594" spans="19:20">
      <c r="S1594" s="18" t="str">
        <f t="shared" si="85"/>
        <v/>
      </c>
      <c r="T1594" s="18">
        <f>Ingredients!A1582</f>
        <v>0</v>
      </c>
    </row>
    <row r="1595" spans="19:20">
      <c r="S1595" s="18" t="str">
        <f t="shared" si="85"/>
        <v/>
      </c>
      <c r="T1595" s="18">
        <f>Ingredients!A1583</f>
        <v>0</v>
      </c>
    </row>
    <row r="1596" spans="19:20">
      <c r="S1596" s="18" t="str">
        <f t="shared" si="85"/>
        <v/>
      </c>
      <c r="T1596" s="18">
        <f>Ingredients!A1584</f>
        <v>0</v>
      </c>
    </row>
    <row r="1597" spans="19:20">
      <c r="S1597" s="18" t="str">
        <f t="shared" si="85"/>
        <v/>
      </c>
      <c r="T1597" s="18">
        <f>Ingredients!A1585</f>
        <v>0</v>
      </c>
    </row>
    <row r="1598" spans="19:20">
      <c r="S1598" s="18" t="str">
        <f t="shared" si="85"/>
        <v/>
      </c>
      <c r="T1598" s="18">
        <f>Ingredients!A1586</f>
        <v>0</v>
      </c>
    </row>
    <row r="1599" spans="19:20">
      <c r="S1599" s="18" t="str">
        <f t="shared" si="85"/>
        <v/>
      </c>
      <c r="T1599" s="18">
        <f>Ingredients!A1587</f>
        <v>0</v>
      </c>
    </row>
    <row r="1600" spans="19:20">
      <c r="S1600" s="18" t="str">
        <f t="shared" si="85"/>
        <v/>
      </c>
      <c r="T1600" s="18">
        <f>Ingredients!A1588</f>
        <v>0</v>
      </c>
    </row>
    <row r="1601" spans="19:20">
      <c r="S1601" s="18" t="str">
        <f t="shared" si="85"/>
        <v/>
      </c>
      <c r="T1601" s="18">
        <f>Ingredients!A1589</f>
        <v>0</v>
      </c>
    </row>
    <row r="1602" spans="19:20">
      <c r="S1602" s="18" t="str">
        <f t="shared" si="85"/>
        <v/>
      </c>
      <c r="T1602" s="18">
        <f>Ingredients!A1590</f>
        <v>0</v>
      </c>
    </row>
    <row r="1603" spans="19:20">
      <c r="S1603" s="18" t="str">
        <f t="shared" si="85"/>
        <v/>
      </c>
      <c r="T1603" s="18">
        <f>Ingredients!A1591</f>
        <v>0</v>
      </c>
    </row>
    <row r="1604" spans="19:20">
      <c r="S1604" s="18" t="str">
        <f t="shared" si="85"/>
        <v/>
      </c>
      <c r="T1604" s="18">
        <f>Ingredients!A1592</f>
        <v>0</v>
      </c>
    </row>
    <row r="1605" spans="19:20">
      <c r="S1605" s="18" t="str">
        <f t="shared" si="85"/>
        <v/>
      </c>
      <c r="T1605" s="18">
        <f>Ingredients!A1593</f>
        <v>0</v>
      </c>
    </row>
    <row r="1606" spans="19:20">
      <c r="S1606" s="18" t="str">
        <f t="shared" si="85"/>
        <v/>
      </c>
      <c r="T1606" s="18">
        <f>Ingredients!A1594</f>
        <v>0</v>
      </c>
    </row>
    <row r="1607" spans="19:20">
      <c r="S1607" s="18" t="str">
        <f t="shared" si="85"/>
        <v/>
      </c>
      <c r="T1607" s="18">
        <f>Ingredients!A1595</f>
        <v>0</v>
      </c>
    </row>
    <row r="1608" spans="19:20">
      <c r="S1608" s="18" t="str">
        <f t="shared" si="85"/>
        <v/>
      </c>
      <c r="T1608" s="18">
        <f>Ingredients!A1596</f>
        <v>0</v>
      </c>
    </row>
    <row r="1609" spans="19:20">
      <c r="S1609" s="18" t="str">
        <f t="shared" si="85"/>
        <v/>
      </c>
      <c r="T1609" s="18">
        <f>Ingredients!A1597</f>
        <v>0</v>
      </c>
    </row>
    <row r="1610" spans="19:20">
      <c r="S1610" s="18" t="str">
        <f t="shared" si="85"/>
        <v/>
      </c>
      <c r="T1610" s="18">
        <f>Ingredients!A1598</f>
        <v>0</v>
      </c>
    </row>
    <row r="1611" spans="19:20">
      <c r="S1611" s="18" t="str">
        <f t="shared" si="85"/>
        <v/>
      </c>
      <c r="T1611" s="18">
        <f>Ingredients!A1599</f>
        <v>0</v>
      </c>
    </row>
    <row r="1612" spans="19:20">
      <c r="S1612" s="18" t="str">
        <f t="shared" si="85"/>
        <v/>
      </c>
      <c r="T1612" s="18">
        <f>Ingredients!A1600</f>
        <v>0</v>
      </c>
    </row>
    <row r="1613" spans="19:20">
      <c r="S1613" s="18" t="str">
        <f t="shared" si="85"/>
        <v/>
      </c>
      <c r="T1613" s="18">
        <f>Ingredients!A1601</f>
        <v>0</v>
      </c>
    </row>
    <row r="1614" spans="19:20">
      <c r="S1614" s="18" t="str">
        <f t="shared" si="85"/>
        <v/>
      </c>
      <c r="T1614" s="18">
        <f>Ingredients!A1602</f>
        <v>0</v>
      </c>
    </row>
    <row r="1615" spans="19:20">
      <c r="S1615" s="18" t="str">
        <f t="shared" si="85"/>
        <v/>
      </c>
      <c r="T1615" s="18">
        <f>Ingredients!A1603</f>
        <v>0</v>
      </c>
    </row>
    <row r="1616" spans="19:20">
      <c r="S1616" s="18" t="str">
        <f t="shared" si="85"/>
        <v/>
      </c>
      <c r="T1616" s="18">
        <f>Ingredients!A1604</f>
        <v>0</v>
      </c>
    </row>
    <row r="1617" spans="19:20">
      <c r="S1617" s="18" t="str">
        <f t="shared" si="85"/>
        <v/>
      </c>
      <c r="T1617" s="18">
        <f>Ingredients!A1605</f>
        <v>0</v>
      </c>
    </row>
    <row r="1618" spans="19:20">
      <c r="S1618" s="18" t="str">
        <f t="shared" si="85"/>
        <v/>
      </c>
      <c r="T1618" s="18">
        <f>Ingredients!A1606</f>
        <v>0</v>
      </c>
    </row>
    <row r="1619" spans="19:20">
      <c r="S1619" s="18" t="str">
        <f t="shared" si="85"/>
        <v/>
      </c>
      <c r="T1619" s="18">
        <f>Ingredients!A1607</f>
        <v>0</v>
      </c>
    </row>
    <row r="1620" spans="19:20">
      <c r="S1620" s="18" t="str">
        <f t="shared" si="85"/>
        <v/>
      </c>
      <c r="T1620" s="18">
        <f>Ingredients!A1608</f>
        <v>0</v>
      </c>
    </row>
    <row r="1621" spans="19:20">
      <c r="S1621" s="18" t="str">
        <f t="shared" si="85"/>
        <v/>
      </c>
      <c r="T1621" s="18">
        <f>Ingredients!A1609</f>
        <v>0</v>
      </c>
    </row>
    <row r="1622" spans="19:20">
      <c r="S1622" s="18" t="str">
        <f t="shared" si="85"/>
        <v/>
      </c>
      <c r="T1622" s="18">
        <f>Ingredients!A1610</f>
        <v>0</v>
      </c>
    </row>
    <row r="1623" spans="19:20">
      <c r="S1623" s="18" t="str">
        <f t="shared" si="85"/>
        <v/>
      </c>
      <c r="T1623" s="18">
        <f>Ingredients!A1611</f>
        <v>0</v>
      </c>
    </row>
    <row r="1624" spans="19:20">
      <c r="S1624" s="18" t="str">
        <f t="shared" si="85"/>
        <v/>
      </c>
      <c r="T1624" s="18">
        <f>Ingredients!A1612</f>
        <v>0</v>
      </c>
    </row>
    <row r="1625" spans="19:20">
      <c r="S1625" s="18" t="str">
        <f t="shared" si="85"/>
        <v/>
      </c>
      <c r="T1625" s="18">
        <f>Ingredients!A1613</f>
        <v>0</v>
      </c>
    </row>
    <row r="1626" spans="19:20">
      <c r="S1626" s="18" t="str">
        <f t="shared" si="85"/>
        <v/>
      </c>
      <c r="T1626" s="18">
        <f>Ingredients!A1614</f>
        <v>0</v>
      </c>
    </row>
    <row r="1627" spans="19:20">
      <c r="S1627" s="18" t="str">
        <f t="shared" si="85"/>
        <v/>
      </c>
      <c r="T1627" s="18">
        <f>Ingredients!A1615</f>
        <v>0</v>
      </c>
    </row>
    <row r="1628" spans="19:20">
      <c r="S1628" s="18" t="str">
        <f t="shared" si="85"/>
        <v/>
      </c>
      <c r="T1628" s="18">
        <f>Ingredients!A1616</f>
        <v>0</v>
      </c>
    </row>
    <row r="1629" spans="19:20">
      <c r="S1629" s="18" t="str">
        <f t="shared" si="85"/>
        <v/>
      </c>
      <c r="T1629" s="18">
        <f>Ingredients!A1617</f>
        <v>0</v>
      </c>
    </row>
    <row r="1630" spans="19:20">
      <c r="S1630" s="18" t="str">
        <f t="shared" si="85"/>
        <v/>
      </c>
      <c r="T1630" s="18">
        <f>Ingredients!A1618</f>
        <v>0</v>
      </c>
    </row>
    <row r="1631" spans="19:20">
      <c r="S1631" s="18" t="str">
        <f t="shared" si="85"/>
        <v/>
      </c>
      <c r="T1631" s="18">
        <f>Ingredients!A1619</f>
        <v>0</v>
      </c>
    </row>
    <row r="1632" spans="19:20">
      <c r="S1632" s="18" t="str">
        <f t="shared" si="85"/>
        <v/>
      </c>
      <c r="T1632" s="18">
        <f>Ingredients!A1620</f>
        <v>0</v>
      </c>
    </row>
    <row r="1633" spans="19:20">
      <c r="S1633" s="18" t="str">
        <f t="shared" ref="S1633:S1696" si="86">IF(T1633=0,"",T1633)</f>
        <v/>
      </c>
      <c r="T1633" s="18">
        <f>Ingredients!A1621</f>
        <v>0</v>
      </c>
    </row>
    <row r="1634" spans="19:20">
      <c r="S1634" s="18" t="str">
        <f t="shared" si="86"/>
        <v/>
      </c>
      <c r="T1634" s="18">
        <f>Ingredients!A1622</f>
        <v>0</v>
      </c>
    </row>
    <row r="1635" spans="19:20">
      <c r="S1635" s="18" t="str">
        <f t="shared" si="86"/>
        <v/>
      </c>
      <c r="T1635" s="18">
        <f>Ingredients!A1623</f>
        <v>0</v>
      </c>
    </row>
    <row r="1636" spans="19:20">
      <c r="S1636" s="18" t="str">
        <f t="shared" si="86"/>
        <v/>
      </c>
      <c r="T1636" s="18">
        <f>Ingredients!A1624</f>
        <v>0</v>
      </c>
    </row>
    <row r="1637" spans="19:20">
      <c r="S1637" s="18" t="str">
        <f t="shared" si="86"/>
        <v/>
      </c>
      <c r="T1637" s="18">
        <f>Ingredients!A1625</f>
        <v>0</v>
      </c>
    </row>
    <row r="1638" spans="19:20">
      <c r="S1638" s="18" t="str">
        <f t="shared" si="86"/>
        <v/>
      </c>
      <c r="T1638" s="18">
        <f>Ingredients!A1626</f>
        <v>0</v>
      </c>
    </row>
    <row r="1639" spans="19:20">
      <c r="S1639" s="18" t="str">
        <f t="shared" si="86"/>
        <v/>
      </c>
      <c r="T1639" s="18">
        <f>Ingredients!A1627</f>
        <v>0</v>
      </c>
    </row>
    <row r="1640" spans="19:20">
      <c r="S1640" s="18" t="str">
        <f t="shared" si="86"/>
        <v/>
      </c>
      <c r="T1640" s="18">
        <f>Ingredients!A1628</f>
        <v>0</v>
      </c>
    </row>
    <row r="1641" spans="19:20">
      <c r="S1641" s="18" t="str">
        <f t="shared" si="86"/>
        <v/>
      </c>
      <c r="T1641" s="18">
        <f>Ingredients!A1629</f>
        <v>0</v>
      </c>
    </row>
    <row r="1642" spans="19:20">
      <c r="S1642" s="18" t="str">
        <f t="shared" si="86"/>
        <v/>
      </c>
      <c r="T1642" s="18">
        <f>Ingredients!A1630</f>
        <v>0</v>
      </c>
    </row>
    <row r="1643" spans="19:20">
      <c r="S1643" s="18" t="str">
        <f t="shared" si="86"/>
        <v/>
      </c>
      <c r="T1643" s="18">
        <f>Ingredients!A1631</f>
        <v>0</v>
      </c>
    </row>
    <row r="1644" spans="19:20">
      <c r="S1644" s="18" t="str">
        <f t="shared" si="86"/>
        <v/>
      </c>
      <c r="T1644" s="18">
        <f>Ingredients!A1632</f>
        <v>0</v>
      </c>
    </row>
    <row r="1645" spans="19:20">
      <c r="S1645" s="18" t="str">
        <f t="shared" si="86"/>
        <v/>
      </c>
      <c r="T1645" s="18">
        <f>Ingredients!A1633</f>
        <v>0</v>
      </c>
    </row>
    <row r="1646" spans="19:20">
      <c r="S1646" s="18" t="str">
        <f t="shared" si="86"/>
        <v/>
      </c>
      <c r="T1646" s="18">
        <f>Ingredients!A1634</f>
        <v>0</v>
      </c>
    </row>
    <row r="1647" spans="19:20">
      <c r="S1647" s="18" t="str">
        <f t="shared" si="86"/>
        <v/>
      </c>
      <c r="T1647" s="18">
        <f>Ingredients!A1635</f>
        <v>0</v>
      </c>
    </row>
    <row r="1648" spans="19:20">
      <c r="S1648" s="18" t="str">
        <f t="shared" si="86"/>
        <v/>
      </c>
      <c r="T1648" s="18">
        <f>Ingredients!A1636</f>
        <v>0</v>
      </c>
    </row>
    <row r="1649" spans="19:20">
      <c r="S1649" s="18" t="str">
        <f t="shared" si="86"/>
        <v/>
      </c>
      <c r="T1649" s="18">
        <f>Ingredients!A1637</f>
        <v>0</v>
      </c>
    </row>
    <row r="1650" spans="19:20">
      <c r="S1650" s="18" t="str">
        <f t="shared" si="86"/>
        <v/>
      </c>
      <c r="T1650" s="18">
        <f>Ingredients!A1638</f>
        <v>0</v>
      </c>
    </row>
    <row r="1651" spans="19:20">
      <c r="S1651" s="18" t="str">
        <f t="shared" si="86"/>
        <v/>
      </c>
      <c r="T1651" s="18">
        <f>Ingredients!A1639</f>
        <v>0</v>
      </c>
    </row>
    <row r="1652" spans="19:20">
      <c r="S1652" s="18" t="str">
        <f t="shared" si="86"/>
        <v/>
      </c>
      <c r="T1652" s="18">
        <f>Ingredients!A1640</f>
        <v>0</v>
      </c>
    </row>
    <row r="1653" spans="19:20">
      <c r="S1653" s="18" t="str">
        <f t="shared" si="86"/>
        <v/>
      </c>
      <c r="T1653" s="18">
        <f>Ingredients!A1641</f>
        <v>0</v>
      </c>
    </row>
    <row r="1654" spans="19:20">
      <c r="S1654" s="18" t="str">
        <f t="shared" si="86"/>
        <v/>
      </c>
      <c r="T1654" s="18">
        <f>Ingredients!A1642</f>
        <v>0</v>
      </c>
    </row>
    <row r="1655" spans="19:20">
      <c r="S1655" s="18" t="str">
        <f t="shared" si="86"/>
        <v/>
      </c>
      <c r="T1655" s="18">
        <f>Ingredients!A1643</f>
        <v>0</v>
      </c>
    </row>
    <row r="1656" spans="19:20">
      <c r="S1656" s="18" t="str">
        <f t="shared" si="86"/>
        <v/>
      </c>
      <c r="T1656" s="18">
        <f>Ingredients!A1644</f>
        <v>0</v>
      </c>
    </row>
    <row r="1657" spans="19:20">
      <c r="S1657" s="18" t="str">
        <f t="shared" si="86"/>
        <v/>
      </c>
      <c r="T1657" s="18">
        <f>Ingredients!A1645</f>
        <v>0</v>
      </c>
    </row>
    <row r="1658" spans="19:20">
      <c r="S1658" s="18" t="str">
        <f t="shared" si="86"/>
        <v/>
      </c>
      <c r="T1658" s="18">
        <f>Ingredients!A1646</f>
        <v>0</v>
      </c>
    </row>
    <row r="1659" spans="19:20">
      <c r="S1659" s="18" t="str">
        <f t="shared" si="86"/>
        <v/>
      </c>
      <c r="T1659" s="18">
        <f>Ingredients!A1647</f>
        <v>0</v>
      </c>
    </row>
    <row r="1660" spans="19:20">
      <c r="S1660" s="18" t="str">
        <f t="shared" si="86"/>
        <v/>
      </c>
      <c r="T1660" s="18">
        <f>Ingredients!A1648</f>
        <v>0</v>
      </c>
    </row>
    <row r="1661" spans="19:20">
      <c r="S1661" s="18" t="str">
        <f t="shared" si="86"/>
        <v/>
      </c>
      <c r="T1661" s="18">
        <f>Ingredients!A1649</f>
        <v>0</v>
      </c>
    </row>
    <row r="1662" spans="19:20">
      <c r="S1662" s="18" t="str">
        <f t="shared" si="86"/>
        <v/>
      </c>
      <c r="T1662" s="18">
        <f>Ingredients!A1650</f>
        <v>0</v>
      </c>
    </row>
    <row r="1663" spans="19:20">
      <c r="S1663" s="18" t="str">
        <f t="shared" si="86"/>
        <v/>
      </c>
      <c r="T1663" s="18">
        <f>Ingredients!A1651</f>
        <v>0</v>
      </c>
    </row>
    <row r="1664" spans="19:20">
      <c r="S1664" s="18" t="str">
        <f t="shared" si="86"/>
        <v/>
      </c>
      <c r="T1664" s="18">
        <f>Ingredients!A1652</f>
        <v>0</v>
      </c>
    </row>
    <row r="1665" spans="19:20">
      <c r="S1665" s="18" t="str">
        <f t="shared" si="86"/>
        <v/>
      </c>
      <c r="T1665" s="18">
        <f>Ingredients!A1653</f>
        <v>0</v>
      </c>
    </row>
    <row r="1666" spans="19:20">
      <c r="S1666" s="18" t="str">
        <f t="shared" si="86"/>
        <v/>
      </c>
      <c r="T1666" s="18">
        <f>Ingredients!A1654</f>
        <v>0</v>
      </c>
    </row>
    <row r="1667" spans="19:20">
      <c r="S1667" s="18" t="str">
        <f t="shared" si="86"/>
        <v/>
      </c>
      <c r="T1667" s="18">
        <f>Ingredients!A1655</f>
        <v>0</v>
      </c>
    </row>
    <row r="1668" spans="19:20">
      <c r="S1668" s="18" t="str">
        <f t="shared" si="86"/>
        <v/>
      </c>
      <c r="T1668" s="18">
        <f>Ingredients!A1656</f>
        <v>0</v>
      </c>
    </row>
    <row r="1669" spans="19:20">
      <c r="S1669" s="18" t="str">
        <f t="shared" si="86"/>
        <v/>
      </c>
      <c r="T1669" s="18">
        <f>Ingredients!A1657</f>
        <v>0</v>
      </c>
    </row>
    <row r="1670" spans="19:20">
      <c r="S1670" s="18" t="str">
        <f t="shared" si="86"/>
        <v/>
      </c>
      <c r="T1670" s="18">
        <f>Ingredients!A1658</f>
        <v>0</v>
      </c>
    </row>
    <row r="1671" spans="19:20">
      <c r="S1671" s="18" t="str">
        <f t="shared" si="86"/>
        <v/>
      </c>
      <c r="T1671" s="18">
        <f>Ingredients!A1659</f>
        <v>0</v>
      </c>
    </row>
    <row r="1672" spans="19:20">
      <c r="S1672" s="18" t="str">
        <f t="shared" si="86"/>
        <v/>
      </c>
      <c r="T1672" s="18">
        <f>Ingredients!A1660</f>
        <v>0</v>
      </c>
    </row>
    <row r="1673" spans="19:20">
      <c r="S1673" s="18" t="str">
        <f t="shared" si="86"/>
        <v/>
      </c>
      <c r="T1673" s="18">
        <f>Ingredients!A1661</f>
        <v>0</v>
      </c>
    </row>
    <row r="1674" spans="19:20">
      <c r="S1674" s="18" t="str">
        <f t="shared" si="86"/>
        <v/>
      </c>
      <c r="T1674" s="18">
        <f>Ingredients!A1662</f>
        <v>0</v>
      </c>
    </row>
    <row r="1675" spans="19:20">
      <c r="S1675" s="18" t="str">
        <f t="shared" si="86"/>
        <v/>
      </c>
      <c r="T1675" s="18">
        <f>Ingredients!A1663</f>
        <v>0</v>
      </c>
    </row>
    <row r="1676" spans="19:20">
      <c r="S1676" s="18" t="str">
        <f t="shared" si="86"/>
        <v/>
      </c>
      <c r="T1676" s="18">
        <f>Ingredients!A1664</f>
        <v>0</v>
      </c>
    </row>
    <row r="1677" spans="19:20">
      <c r="S1677" s="18" t="str">
        <f t="shared" si="86"/>
        <v/>
      </c>
      <c r="T1677" s="18">
        <f>Ingredients!A1665</f>
        <v>0</v>
      </c>
    </row>
    <row r="1678" spans="19:20">
      <c r="S1678" s="18" t="str">
        <f t="shared" si="86"/>
        <v/>
      </c>
      <c r="T1678" s="18">
        <f>Ingredients!A1666</f>
        <v>0</v>
      </c>
    </row>
    <row r="1679" spans="19:20">
      <c r="S1679" s="18" t="str">
        <f t="shared" si="86"/>
        <v/>
      </c>
      <c r="T1679" s="18">
        <f>Ingredients!A1667</f>
        <v>0</v>
      </c>
    </row>
    <row r="1680" spans="19:20">
      <c r="S1680" s="18" t="str">
        <f t="shared" si="86"/>
        <v/>
      </c>
      <c r="T1680" s="18">
        <f>Ingredients!A1668</f>
        <v>0</v>
      </c>
    </row>
    <row r="1681" spans="19:20">
      <c r="S1681" s="18" t="str">
        <f t="shared" si="86"/>
        <v/>
      </c>
      <c r="T1681" s="18">
        <f>Ingredients!A1669</f>
        <v>0</v>
      </c>
    </row>
    <row r="1682" spans="19:20">
      <c r="S1682" s="18" t="str">
        <f t="shared" si="86"/>
        <v/>
      </c>
      <c r="T1682" s="18">
        <f>Ingredients!A1670</f>
        <v>0</v>
      </c>
    </row>
    <row r="1683" spans="19:20">
      <c r="S1683" s="18" t="str">
        <f t="shared" si="86"/>
        <v/>
      </c>
      <c r="T1683" s="18">
        <f>Ingredients!A1671</f>
        <v>0</v>
      </c>
    </row>
    <row r="1684" spans="19:20">
      <c r="S1684" s="18" t="str">
        <f t="shared" si="86"/>
        <v/>
      </c>
      <c r="T1684" s="18">
        <f>Ingredients!A1672</f>
        <v>0</v>
      </c>
    </row>
    <row r="1685" spans="19:20">
      <c r="S1685" s="18" t="str">
        <f t="shared" si="86"/>
        <v/>
      </c>
      <c r="T1685" s="18">
        <f>Ingredients!A1673</f>
        <v>0</v>
      </c>
    </row>
    <row r="1686" spans="19:20">
      <c r="S1686" s="18" t="str">
        <f t="shared" si="86"/>
        <v/>
      </c>
      <c r="T1686" s="18">
        <f>Ingredients!A1674</f>
        <v>0</v>
      </c>
    </row>
    <row r="1687" spans="19:20">
      <c r="S1687" s="18" t="str">
        <f t="shared" si="86"/>
        <v/>
      </c>
      <c r="T1687" s="18">
        <f>Ingredients!A1675</f>
        <v>0</v>
      </c>
    </row>
    <row r="1688" spans="19:20">
      <c r="S1688" s="18" t="str">
        <f t="shared" si="86"/>
        <v/>
      </c>
      <c r="T1688" s="18">
        <f>Ingredients!A1676</f>
        <v>0</v>
      </c>
    </row>
    <row r="1689" spans="19:20">
      <c r="S1689" s="18" t="str">
        <f t="shared" si="86"/>
        <v/>
      </c>
      <c r="T1689" s="18">
        <f>Ingredients!A1677</f>
        <v>0</v>
      </c>
    </row>
    <row r="1690" spans="19:20">
      <c r="S1690" s="18" t="str">
        <f t="shared" si="86"/>
        <v/>
      </c>
      <c r="T1690" s="18">
        <f>Ingredients!A1678</f>
        <v>0</v>
      </c>
    </row>
    <row r="1691" spans="19:20">
      <c r="S1691" s="18" t="str">
        <f t="shared" si="86"/>
        <v/>
      </c>
      <c r="T1691" s="18">
        <f>Ingredients!A1679</f>
        <v>0</v>
      </c>
    </row>
    <row r="1692" spans="19:20">
      <c r="S1692" s="18" t="str">
        <f t="shared" si="86"/>
        <v/>
      </c>
      <c r="T1692" s="18">
        <f>Ingredients!A1680</f>
        <v>0</v>
      </c>
    </row>
    <row r="1693" spans="19:20">
      <c r="S1693" s="18" t="str">
        <f t="shared" si="86"/>
        <v/>
      </c>
      <c r="T1693" s="18">
        <f>Ingredients!A1681</f>
        <v>0</v>
      </c>
    </row>
    <row r="1694" spans="19:20">
      <c r="S1694" s="18" t="str">
        <f t="shared" si="86"/>
        <v/>
      </c>
      <c r="T1694" s="18">
        <f>Ingredients!A1682</f>
        <v>0</v>
      </c>
    </row>
    <row r="1695" spans="19:20">
      <c r="S1695" s="18" t="str">
        <f t="shared" si="86"/>
        <v/>
      </c>
      <c r="T1695" s="18">
        <f>Ingredients!A1683</f>
        <v>0</v>
      </c>
    </row>
    <row r="1696" spans="19:20">
      <c r="S1696" s="18" t="str">
        <f t="shared" si="86"/>
        <v/>
      </c>
      <c r="T1696" s="18">
        <f>Ingredients!A1684</f>
        <v>0</v>
      </c>
    </row>
    <row r="1697" spans="19:20">
      <c r="S1697" s="18" t="str">
        <f t="shared" ref="S1697:S1760" si="87">IF(T1697=0,"",T1697)</f>
        <v/>
      </c>
      <c r="T1697" s="18">
        <f>Ingredients!A1685</f>
        <v>0</v>
      </c>
    </row>
    <row r="1698" spans="19:20">
      <c r="S1698" s="18" t="str">
        <f t="shared" si="87"/>
        <v/>
      </c>
      <c r="T1698" s="18">
        <f>Ingredients!A1686</f>
        <v>0</v>
      </c>
    </row>
    <row r="1699" spans="19:20">
      <c r="S1699" s="18" t="str">
        <f t="shared" si="87"/>
        <v/>
      </c>
      <c r="T1699" s="18">
        <f>Ingredients!A1687</f>
        <v>0</v>
      </c>
    </row>
    <row r="1700" spans="19:20">
      <c r="S1700" s="18" t="str">
        <f t="shared" si="87"/>
        <v/>
      </c>
      <c r="T1700" s="18">
        <f>Ingredients!A1688</f>
        <v>0</v>
      </c>
    </row>
    <row r="1701" spans="19:20">
      <c r="S1701" s="18" t="str">
        <f t="shared" si="87"/>
        <v/>
      </c>
      <c r="T1701" s="18">
        <f>Ingredients!A1689</f>
        <v>0</v>
      </c>
    </row>
    <row r="1702" spans="19:20">
      <c r="S1702" s="18" t="str">
        <f t="shared" si="87"/>
        <v/>
      </c>
      <c r="T1702" s="18">
        <f>Ingredients!A1690</f>
        <v>0</v>
      </c>
    </row>
    <row r="1703" spans="19:20">
      <c r="S1703" s="18" t="str">
        <f t="shared" si="87"/>
        <v/>
      </c>
      <c r="T1703" s="18">
        <f>Ingredients!A1691</f>
        <v>0</v>
      </c>
    </row>
    <row r="1704" spans="19:20">
      <c r="S1704" s="18" t="str">
        <f t="shared" si="87"/>
        <v/>
      </c>
      <c r="T1704" s="18">
        <f>Ingredients!A1692</f>
        <v>0</v>
      </c>
    </row>
    <row r="1705" spans="19:20">
      <c r="S1705" s="18" t="str">
        <f t="shared" si="87"/>
        <v/>
      </c>
      <c r="T1705" s="18">
        <f>Ingredients!A1693</f>
        <v>0</v>
      </c>
    </row>
    <row r="1706" spans="19:20">
      <c r="S1706" s="18" t="str">
        <f t="shared" si="87"/>
        <v/>
      </c>
      <c r="T1706" s="18">
        <f>Ingredients!A1694</f>
        <v>0</v>
      </c>
    </row>
    <row r="1707" spans="19:20">
      <c r="S1707" s="18" t="str">
        <f t="shared" si="87"/>
        <v/>
      </c>
      <c r="T1707" s="18">
        <f>Ingredients!A1695</f>
        <v>0</v>
      </c>
    </row>
    <row r="1708" spans="19:20">
      <c r="S1708" s="18" t="str">
        <f t="shared" si="87"/>
        <v/>
      </c>
      <c r="T1708" s="18">
        <f>Ingredients!A1696</f>
        <v>0</v>
      </c>
    </row>
    <row r="1709" spans="19:20">
      <c r="S1709" s="18" t="str">
        <f t="shared" si="87"/>
        <v/>
      </c>
      <c r="T1709" s="18">
        <f>Ingredients!A1697</f>
        <v>0</v>
      </c>
    </row>
    <row r="1710" spans="19:20">
      <c r="S1710" s="18" t="str">
        <f t="shared" si="87"/>
        <v/>
      </c>
      <c r="T1710" s="18">
        <f>Ingredients!A1698</f>
        <v>0</v>
      </c>
    </row>
    <row r="1711" spans="19:20">
      <c r="S1711" s="18" t="str">
        <f t="shared" si="87"/>
        <v/>
      </c>
      <c r="T1711" s="18">
        <f>Ingredients!A1699</f>
        <v>0</v>
      </c>
    </row>
    <row r="1712" spans="19:20">
      <c r="S1712" s="18" t="str">
        <f t="shared" si="87"/>
        <v/>
      </c>
      <c r="T1712" s="18">
        <f>Ingredients!A1700</f>
        <v>0</v>
      </c>
    </row>
    <row r="1713" spans="19:20">
      <c r="S1713" s="18" t="str">
        <f t="shared" si="87"/>
        <v/>
      </c>
      <c r="T1713" s="18">
        <f>Ingredients!A1701</f>
        <v>0</v>
      </c>
    </row>
    <row r="1714" spans="19:20">
      <c r="S1714" s="18" t="str">
        <f t="shared" si="87"/>
        <v/>
      </c>
      <c r="T1714" s="18">
        <f>Ingredients!A1702</f>
        <v>0</v>
      </c>
    </row>
    <row r="1715" spans="19:20">
      <c r="S1715" s="18" t="str">
        <f t="shared" si="87"/>
        <v/>
      </c>
      <c r="T1715" s="18">
        <f>Ingredients!A1703</f>
        <v>0</v>
      </c>
    </row>
    <row r="1716" spans="19:20">
      <c r="S1716" s="18" t="str">
        <f t="shared" si="87"/>
        <v/>
      </c>
      <c r="T1716" s="18">
        <f>Ingredients!A1704</f>
        <v>0</v>
      </c>
    </row>
    <row r="1717" spans="19:20">
      <c r="S1717" s="18" t="str">
        <f t="shared" si="87"/>
        <v/>
      </c>
      <c r="T1717" s="18">
        <f>Ingredients!A1705</f>
        <v>0</v>
      </c>
    </row>
    <row r="1718" spans="19:20">
      <c r="S1718" s="18" t="str">
        <f t="shared" si="87"/>
        <v/>
      </c>
      <c r="T1718" s="18">
        <f>Ingredients!A1706</f>
        <v>0</v>
      </c>
    </row>
    <row r="1719" spans="19:20">
      <c r="S1719" s="18" t="str">
        <f t="shared" si="87"/>
        <v/>
      </c>
      <c r="T1719" s="18">
        <f>Ingredients!A1707</f>
        <v>0</v>
      </c>
    </row>
    <row r="1720" spans="19:20">
      <c r="S1720" s="18" t="str">
        <f t="shared" si="87"/>
        <v/>
      </c>
      <c r="T1720" s="18">
        <f>Ingredients!A1708</f>
        <v>0</v>
      </c>
    </row>
    <row r="1721" spans="19:20">
      <c r="S1721" s="18" t="str">
        <f t="shared" si="87"/>
        <v/>
      </c>
      <c r="T1721" s="18">
        <f>Ingredients!A1709</f>
        <v>0</v>
      </c>
    </row>
    <row r="1722" spans="19:20">
      <c r="S1722" s="18" t="str">
        <f t="shared" si="87"/>
        <v/>
      </c>
      <c r="T1722" s="18">
        <f>Ingredients!A1710</f>
        <v>0</v>
      </c>
    </row>
    <row r="1723" spans="19:20">
      <c r="S1723" s="18" t="str">
        <f t="shared" si="87"/>
        <v/>
      </c>
      <c r="T1723" s="18">
        <f>Ingredients!A1711</f>
        <v>0</v>
      </c>
    </row>
    <row r="1724" spans="19:20">
      <c r="S1724" s="18" t="str">
        <f t="shared" si="87"/>
        <v/>
      </c>
      <c r="T1724" s="18">
        <f>Ingredients!A1712</f>
        <v>0</v>
      </c>
    </row>
    <row r="1725" spans="19:20">
      <c r="S1725" s="18" t="str">
        <f t="shared" si="87"/>
        <v/>
      </c>
      <c r="T1725" s="18">
        <f>Ingredients!A1713</f>
        <v>0</v>
      </c>
    </row>
    <row r="1726" spans="19:20">
      <c r="S1726" s="18" t="str">
        <f t="shared" si="87"/>
        <v/>
      </c>
      <c r="T1726" s="18">
        <f>Ingredients!A1714</f>
        <v>0</v>
      </c>
    </row>
    <row r="1727" spans="19:20">
      <c r="S1727" s="18" t="str">
        <f t="shared" si="87"/>
        <v/>
      </c>
      <c r="T1727" s="18">
        <f>Ingredients!A1715</f>
        <v>0</v>
      </c>
    </row>
    <row r="1728" spans="19:20">
      <c r="S1728" s="18" t="str">
        <f t="shared" si="87"/>
        <v/>
      </c>
      <c r="T1728" s="18">
        <f>Ingredients!A1716</f>
        <v>0</v>
      </c>
    </row>
    <row r="1729" spans="19:20">
      <c r="S1729" s="18" t="str">
        <f t="shared" si="87"/>
        <v/>
      </c>
      <c r="T1729" s="18">
        <f>Ingredients!A1717</f>
        <v>0</v>
      </c>
    </row>
    <row r="1730" spans="19:20">
      <c r="S1730" s="18" t="str">
        <f t="shared" si="87"/>
        <v/>
      </c>
      <c r="T1730" s="18">
        <f>Ingredients!A1718</f>
        <v>0</v>
      </c>
    </row>
    <row r="1731" spans="19:20">
      <c r="S1731" s="18" t="str">
        <f t="shared" si="87"/>
        <v/>
      </c>
      <c r="T1731" s="18">
        <f>Ingredients!A1719</f>
        <v>0</v>
      </c>
    </row>
    <row r="1732" spans="19:20">
      <c r="S1732" s="18" t="str">
        <f t="shared" si="87"/>
        <v/>
      </c>
      <c r="T1732" s="18">
        <f>Ingredients!A1720</f>
        <v>0</v>
      </c>
    </row>
    <row r="1733" spans="19:20">
      <c r="S1733" s="18" t="str">
        <f t="shared" si="87"/>
        <v/>
      </c>
      <c r="T1733" s="18">
        <f>Ingredients!A1721</f>
        <v>0</v>
      </c>
    </row>
    <row r="1734" spans="19:20">
      <c r="S1734" s="18" t="str">
        <f t="shared" si="87"/>
        <v/>
      </c>
      <c r="T1734" s="18">
        <f>Ingredients!A1722</f>
        <v>0</v>
      </c>
    </row>
    <row r="1735" spans="19:20">
      <c r="S1735" s="18" t="str">
        <f t="shared" si="87"/>
        <v/>
      </c>
      <c r="T1735" s="18">
        <f>Ingredients!A1723</f>
        <v>0</v>
      </c>
    </row>
    <row r="1736" spans="19:20">
      <c r="S1736" s="18" t="str">
        <f t="shared" si="87"/>
        <v/>
      </c>
      <c r="T1736" s="18">
        <f>Ingredients!A1724</f>
        <v>0</v>
      </c>
    </row>
    <row r="1737" spans="19:20">
      <c r="S1737" s="18" t="str">
        <f t="shared" si="87"/>
        <v/>
      </c>
      <c r="T1737" s="18">
        <f>Ingredients!A1725</f>
        <v>0</v>
      </c>
    </row>
    <row r="1738" spans="19:20">
      <c r="S1738" s="18" t="str">
        <f t="shared" si="87"/>
        <v/>
      </c>
      <c r="T1738" s="18">
        <f>Ingredients!A1726</f>
        <v>0</v>
      </c>
    </row>
    <row r="1739" spans="19:20">
      <c r="S1739" s="18" t="str">
        <f t="shared" si="87"/>
        <v/>
      </c>
      <c r="T1739" s="18">
        <f>Ingredients!A1727</f>
        <v>0</v>
      </c>
    </row>
    <row r="1740" spans="19:20">
      <c r="S1740" s="18" t="str">
        <f t="shared" si="87"/>
        <v/>
      </c>
      <c r="T1740" s="18">
        <f>Ingredients!A1728</f>
        <v>0</v>
      </c>
    </row>
    <row r="1741" spans="19:20">
      <c r="S1741" s="18" t="str">
        <f t="shared" si="87"/>
        <v/>
      </c>
      <c r="T1741" s="18">
        <f>Ingredients!A1729</f>
        <v>0</v>
      </c>
    </row>
    <row r="1742" spans="19:20">
      <c r="S1742" s="18" t="str">
        <f t="shared" si="87"/>
        <v/>
      </c>
      <c r="T1742" s="18">
        <f>Ingredients!A1730</f>
        <v>0</v>
      </c>
    </row>
    <row r="1743" spans="19:20">
      <c r="S1743" s="18" t="str">
        <f t="shared" si="87"/>
        <v/>
      </c>
      <c r="T1743" s="18">
        <f>Ingredients!A1731</f>
        <v>0</v>
      </c>
    </row>
    <row r="1744" spans="19:20">
      <c r="S1744" s="18" t="str">
        <f t="shared" si="87"/>
        <v/>
      </c>
      <c r="T1744" s="18">
        <f>Ingredients!A1732</f>
        <v>0</v>
      </c>
    </row>
    <row r="1745" spans="19:20">
      <c r="S1745" s="18" t="str">
        <f t="shared" si="87"/>
        <v/>
      </c>
      <c r="T1745" s="18">
        <f>Ingredients!A1733</f>
        <v>0</v>
      </c>
    </row>
    <row r="1746" spans="19:20">
      <c r="S1746" s="18" t="str">
        <f t="shared" si="87"/>
        <v/>
      </c>
      <c r="T1746" s="18">
        <f>Ingredients!A1734</f>
        <v>0</v>
      </c>
    </row>
    <row r="1747" spans="19:20">
      <c r="S1747" s="18" t="str">
        <f t="shared" si="87"/>
        <v/>
      </c>
      <c r="T1747" s="18">
        <f>Ingredients!A1735</f>
        <v>0</v>
      </c>
    </row>
    <row r="1748" spans="19:20">
      <c r="S1748" s="18" t="str">
        <f t="shared" si="87"/>
        <v/>
      </c>
      <c r="T1748" s="18">
        <f>Ingredients!A1736</f>
        <v>0</v>
      </c>
    </row>
    <row r="1749" spans="19:20">
      <c r="S1749" s="18" t="str">
        <f t="shared" si="87"/>
        <v/>
      </c>
      <c r="T1749" s="18">
        <f>Ingredients!A1737</f>
        <v>0</v>
      </c>
    </row>
    <row r="1750" spans="19:20">
      <c r="S1750" s="18" t="str">
        <f t="shared" si="87"/>
        <v/>
      </c>
      <c r="T1750" s="18">
        <f>Ingredients!A1738</f>
        <v>0</v>
      </c>
    </row>
    <row r="1751" spans="19:20">
      <c r="S1751" s="18" t="str">
        <f t="shared" si="87"/>
        <v/>
      </c>
      <c r="T1751" s="18">
        <f>Ingredients!A1739</f>
        <v>0</v>
      </c>
    </row>
    <row r="1752" spans="19:20">
      <c r="S1752" s="18" t="str">
        <f t="shared" si="87"/>
        <v/>
      </c>
      <c r="T1752" s="18">
        <f>Ingredients!A1740</f>
        <v>0</v>
      </c>
    </row>
    <row r="1753" spans="19:20">
      <c r="S1753" s="18" t="str">
        <f t="shared" si="87"/>
        <v/>
      </c>
      <c r="T1753" s="18">
        <f>Ingredients!A1741</f>
        <v>0</v>
      </c>
    </row>
    <row r="1754" spans="19:20">
      <c r="S1754" s="18" t="str">
        <f t="shared" si="87"/>
        <v/>
      </c>
      <c r="T1754" s="18">
        <f>Ingredients!A1742</f>
        <v>0</v>
      </c>
    </row>
    <row r="1755" spans="19:20">
      <c r="S1755" s="18" t="str">
        <f t="shared" si="87"/>
        <v/>
      </c>
      <c r="T1755" s="18">
        <f>Ingredients!A1743</f>
        <v>0</v>
      </c>
    </row>
    <row r="1756" spans="19:20">
      <c r="S1756" s="18" t="str">
        <f t="shared" si="87"/>
        <v/>
      </c>
      <c r="T1756" s="18">
        <f>Ingredients!A1744</f>
        <v>0</v>
      </c>
    </row>
    <row r="1757" spans="19:20">
      <c r="S1757" s="18" t="str">
        <f t="shared" si="87"/>
        <v/>
      </c>
      <c r="T1757" s="18">
        <f>Ingredients!A1745</f>
        <v>0</v>
      </c>
    </row>
    <row r="1758" spans="19:20">
      <c r="S1758" s="18" t="str">
        <f t="shared" si="87"/>
        <v/>
      </c>
      <c r="T1758" s="18">
        <f>Ingredients!A1746</f>
        <v>0</v>
      </c>
    </row>
    <row r="1759" spans="19:20">
      <c r="S1759" s="18" t="str">
        <f t="shared" si="87"/>
        <v/>
      </c>
      <c r="T1759" s="18">
        <f>Ingredients!A1747</f>
        <v>0</v>
      </c>
    </row>
    <row r="1760" spans="19:20">
      <c r="S1760" s="18" t="str">
        <f t="shared" si="87"/>
        <v/>
      </c>
      <c r="T1760" s="18">
        <f>Ingredients!A1748</f>
        <v>0</v>
      </c>
    </row>
    <row r="1761" spans="19:20">
      <c r="S1761" s="18" t="str">
        <f t="shared" ref="S1761:S1824" si="88">IF(T1761=0,"",T1761)</f>
        <v/>
      </c>
      <c r="T1761" s="18">
        <f>Ingredients!A1749</f>
        <v>0</v>
      </c>
    </row>
    <row r="1762" spans="19:20">
      <c r="S1762" s="18" t="str">
        <f t="shared" si="88"/>
        <v/>
      </c>
      <c r="T1762" s="18">
        <f>Ingredients!A1750</f>
        <v>0</v>
      </c>
    </row>
    <row r="1763" spans="19:20">
      <c r="S1763" s="18" t="str">
        <f t="shared" si="88"/>
        <v/>
      </c>
      <c r="T1763" s="18">
        <f>Ingredients!A1751</f>
        <v>0</v>
      </c>
    </row>
    <row r="1764" spans="19:20">
      <c r="S1764" s="18" t="str">
        <f t="shared" si="88"/>
        <v/>
      </c>
      <c r="T1764" s="18">
        <f>Ingredients!A1752</f>
        <v>0</v>
      </c>
    </row>
    <row r="1765" spans="19:20">
      <c r="S1765" s="18" t="str">
        <f t="shared" si="88"/>
        <v/>
      </c>
      <c r="T1765" s="18">
        <f>Ingredients!A1753</f>
        <v>0</v>
      </c>
    </row>
    <row r="1766" spans="19:20">
      <c r="S1766" s="18" t="str">
        <f t="shared" si="88"/>
        <v/>
      </c>
      <c r="T1766" s="18">
        <f>Ingredients!A1754</f>
        <v>0</v>
      </c>
    </row>
    <row r="1767" spans="19:20">
      <c r="S1767" s="18" t="str">
        <f t="shared" si="88"/>
        <v/>
      </c>
      <c r="T1767" s="18">
        <f>Ingredients!A1755</f>
        <v>0</v>
      </c>
    </row>
    <row r="1768" spans="19:20">
      <c r="S1768" s="18" t="str">
        <f t="shared" si="88"/>
        <v/>
      </c>
      <c r="T1768" s="18">
        <f>Ingredients!A1756</f>
        <v>0</v>
      </c>
    </row>
    <row r="1769" spans="19:20">
      <c r="S1769" s="18" t="str">
        <f t="shared" si="88"/>
        <v/>
      </c>
      <c r="T1769" s="18">
        <f>Ingredients!A1757</f>
        <v>0</v>
      </c>
    </row>
    <row r="1770" spans="19:20">
      <c r="S1770" s="18" t="str">
        <f t="shared" si="88"/>
        <v/>
      </c>
      <c r="T1770" s="18">
        <f>Ingredients!A1758</f>
        <v>0</v>
      </c>
    </row>
    <row r="1771" spans="19:20">
      <c r="S1771" s="18" t="str">
        <f t="shared" si="88"/>
        <v/>
      </c>
      <c r="T1771" s="18">
        <f>Ingredients!A1759</f>
        <v>0</v>
      </c>
    </row>
    <row r="1772" spans="19:20">
      <c r="S1772" s="18" t="str">
        <f t="shared" si="88"/>
        <v/>
      </c>
      <c r="T1772" s="18">
        <f>Ingredients!A1760</f>
        <v>0</v>
      </c>
    </row>
    <row r="1773" spans="19:20">
      <c r="S1773" s="18" t="str">
        <f t="shared" si="88"/>
        <v/>
      </c>
      <c r="T1773" s="18">
        <f>Ingredients!A1761</f>
        <v>0</v>
      </c>
    </row>
    <row r="1774" spans="19:20">
      <c r="S1774" s="18" t="str">
        <f t="shared" si="88"/>
        <v/>
      </c>
      <c r="T1774" s="18">
        <f>Ingredients!A1762</f>
        <v>0</v>
      </c>
    </row>
    <row r="1775" spans="19:20">
      <c r="S1775" s="18" t="str">
        <f t="shared" si="88"/>
        <v/>
      </c>
      <c r="T1775" s="18">
        <f>Ingredients!A1763</f>
        <v>0</v>
      </c>
    </row>
    <row r="1776" spans="19:20">
      <c r="S1776" s="18" t="str">
        <f t="shared" si="88"/>
        <v/>
      </c>
      <c r="T1776" s="18">
        <f>Ingredients!A1764</f>
        <v>0</v>
      </c>
    </row>
    <row r="1777" spans="19:20">
      <c r="S1777" s="18" t="str">
        <f t="shared" si="88"/>
        <v/>
      </c>
      <c r="T1777" s="18">
        <f>Ingredients!A1765</f>
        <v>0</v>
      </c>
    </row>
    <row r="1778" spans="19:20">
      <c r="S1778" s="18" t="str">
        <f t="shared" si="88"/>
        <v/>
      </c>
      <c r="T1778" s="18">
        <f>Ingredients!A1766</f>
        <v>0</v>
      </c>
    </row>
    <row r="1779" spans="19:20">
      <c r="S1779" s="18" t="str">
        <f t="shared" si="88"/>
        <v/>
      </c>
      <c r="T1779" s="18">
        <f>Ingredients!A1767</f>
        <v>0</v>
      </c>
    </row>
    <row r="1780" spans="19:20">
      <c r="S1780" s="18" t="str">
        <f t="shared" si="88"/>
        <v/>
      </c>
      <c r="T1780" s="18">
        <f>Ingredients!A1768</f>
        <v>0</v>
      </c>
    </row>
    <row r="1781" spans="19:20">
      <c r="S1781" s="18" t="str">
        <f t="shared" si="88"/>
        <v/>
      </c>
      <c r="T1781" s="18">
        <f>Ingredients!A1769</f>
        <v>0</v>
      </c>
    </row>
    <row r="1782" spans="19:20">
      <c r="S1782" s="18" t="str">
        <f t="shared" si="88"/>
        <v/>
      </c>
      <c r="T1782" s="18">
        <f>Ingredients!A1770</f>
        <v>0</v>
      </c>
    </row>
    <row r="1783" spans="19:20">
      <c r="S1783" s="18" t="str">
        <f t="shared" si="88"/>
        <v/>
      </c>
      <c r="T1783" s="18">
        <f>Ingredients!A1771</f>
        <v>0</v>
      </c>
    </row>
    <row r="1784" spans="19:20">
      <c r="S1784" s="18" t="str">
        <f t="shared" si="88"/>
        <v/>
      </c>
      <c r="T1784" s="18">
        <f>Ingredients!A1772</f>
        <v>0</v>
      </c>
    </row>
    <row r="1785" spans="19:20">
      <c r="S1785" s="18" t="str">
        <f t="shared" si="88"/>
        <v/>
      </c>
      <c r="T1785" s="18">
        <f>Ingredients!A1773</f>
        <v>0</v>
      </c>
    </row>
    <row r="1786" spans="19:20">
      <c r="S1786" s="18" t="str">
        <f t="shared" si="88"/>
        <v/>
      </c>
      <c r="T1786" s="18">
        <f>Ingredients!A1774</f>
        <v>0</v>
      </c>
    </row>
    <row r="1787" spans="19:20">
      <c r="S1787" s="18" t="str">
        <f t="shared" si="88"/>
        <v/>
      </c>
      <c r="T1787" s="18">
        <f>Ingredients!A1775</f>
        <v>0</v>
      </c>
    </row>
    <row r="1788" spans="19:20">
      <c r="S1788" s="18" t="str">
        <f t="shared" si="88"/>
        <v/>
      </c>
      <c r="T1788" s="18">
        <f>Ingredients!A1776</f>
        <v>0</v>
      </c>
    </row>
    <row r="1789" spans="19:20">
      <c r="S1789" s="18" t="str">
        <f t="shared" si="88"/>
        <v/>
      </c>
      <c r="T1789" s="18">
        <f>Ingredients!A1777</f>
        <v>0</v>
      </c>
    </row>
    <row r="1790" spans="19:20">
      <c r="S1790" s="18" t="str">
        <f t="shared" si="88"/>
        <v/>
      </c>
      <c r="T1790" s="18">
        <f>Ingredients!A1778</f>
        <v>0</v>
      </c>
    </row>
    <row r="1791" spans="19:20">
      <c r="S1791" s="18" t="str">
        <f t="shared" si="88"/>
        <v/>
      </c>
      <c r="T1791" s="18">
        <f>Ingredients!A1779</f>
        <v>0</v>
      </c>
    </row>
    <row r="1792" spans="19:20">
      <c r="S1792" s="18" t="str">
        <f t="shared" si="88"/>
        <v/>
      </c>
      <c r="T1792" s="18">
        <f>Ingredients!A1780</f>
        <v>0</v>
      </c>
    </row>
    <row r="1793" spans="19:20">
      <c r="S1793" s="18" t="str">
        <f t="shared" si="88"/>
        <v/>
      </c>
      <c r="T1793" s="18">
        <f>Ingredients!A1781</f>
        <v>0</v>
      </c>
    </row>
    <row r="1794" spans="19:20">
      <c r="S1794" s="18" t="str">
        <f t="shared" si="88"/>
        <v/>
      </c>
      <c r="T1794" s="18">
        <f>Ingredients!A1782</f>
        <v>0</v>
      </c>
    </row>
    <row r="1795" spans="19:20">
      <c r="S1795" s="18" t="str">
        <f t="shared" si="88"/>
        <v/>
      </c>
      <c r="T1795" s="18">
        <f>Ingredients!A1783</f>
        <v>0</v>
      </c>
    </row>
    <row r="1796" spans="19:20">
      <c r="S1796" s="18" t="str">
        <f t="shared" si="88"/>
        <v/>
      </c>
      <c r="T1796" s="18">
        <f>Ingredients!A1784</f>
        <v>0</v>
      </c>
    </row>
    <row r="1797" spans="19:20">
      <c r="S1797" s="18" t="str">
        <f t="shared" si="88"/>
        <v/>
      </c>
      <c r="T1797" s="18">
        <f>Ingredients!A1785</f>
        <v>0</v>
      </c>
    </row>
    <row r="1798" spans="19:20">
      <c r="S1798" s="18" t="str">
        <f t="shared" si="88"/>
        <v/>
      </c>
      <c r="T1798" s="18">
        <f>Ingredients!A1786</f>
        <v>0</v>
      </c>
    </row>
    <row r="1799" spans="19:20">
      <c r="S1799" s="18" t="str">
        <f t="shared" si="88"/>
        <v/>
      </c>
      <c r="T1799" s="18">
        <f>Ingredients!A1787</f>
        <v>0</v>
      </c>
    </row>
    <row r="1800" spans="19:20">
      <c r="S1800" s="18" t="str">
        <f t="shared" si="88"/>
        <v/>
      </c>
      <c r="T1800" s="18">
        <f>Ingredients!A1788</f>
        <v>0</v>
      </c>
    </row>
    <row r="1801" spans="19:20">
      <c r="S1801" s="18" t="str">
        <f t="shared" si="88"/>
        <v/>
      </c>
      <c r="T1801" s="18">
        <f>Ingredients!A1789</f>
        <v>0</v>
      </c>
    </row>
    <row r="1802" spans="19:20">
      <c r="S1802" s="18" t="str">
        <f t="shared" si="88"/>
        <v/>
      </c>
      <c r="T1802" s="18">
        <f>Ingredients!A1790</f>
        <v>0</v>
      </c>
    </row>
    <row r="1803" spans="19:20">
      <c r="S1803" s="18" t="str">
        <f t="shared" si="88"/>
        <v/>
      </c>
      <c r="T1803" s="18">
        <f>Ingredients!A1791</f>
        <v>0</v>
      </c>
    </row>
    <row r="1804" spans="19:20">
      <c r="S1804" s="18" t="str">
        <f t="shared" si="88"/>
        <v/>
      </c>
      <c r="T1804" s="18">
        <f>Ingredients!A1792</f>
        <v>0</v>
      </c>
    </row>
    <row r="1805" spans="19:20">
      <c r="S1805" s="18" t="str">
        <f t="shared" si="88"/>
        <v/>
      </c>
      <c r="T1805" s="18">
        <f>Ingredients!A1793</f>
        <v>0</v>
      </c>
    </row>
    <row r="1806" spans="19:20">
      <c r="S1806" s="18" t="str">
        <f t="shared" si="88"/>
        <v/>
      </c>
      <c r="T1806" s="18">
        <f>Ingredients!A1794</f>
        <v>0</v>
      </c>
    </row>
    <row r="1807" spans="19:20">
      <c r="S1807" s="18" t="str">
        <f t="shared" si="88"/>
        <v/>
      </c>
      <c r="T1807" s="18">
        <f>Ingredients!A1795</f>
        <v>0</v>
      </c>
    </row>
    <row r="1808" spans="19:20">
      <c r="S1808" s="18" t="str">
        <f t="shared" si="88"/>
        <v/>
      </c>
      <c r="T1808" s="18">
        <f>Ingredients!A1796</f>
        <v>0</v>
      </c>
    </row>
    <row r="1809" spans="19:20">
      <c r="S1809" s="18" t="str">
        <f t="shared" si="88"/>
        <v/>
      </c>
      <c r="T1809" s="18">
        <f>Ingredients!A1797</f>
        <v>0</v>
      </c>
    </row>
    <row r="1810" spans="19:20">
      <c r="S1810" s="18" t="str">
        <f t="shared" si="88"/>
        <v/>
      </c>
      <c r="T1810" s="18">
        <f>Ingredients!A1798</f>
        <v>0</v>
      </c>
    </row>
    <row r="1811" spans="19:20">
      <c r="S1811" s="18" t="str">
        <f t="shared" si="88"/>
        <v/>
      </c>
      <c r="T1811" s="18">
        <f>Ingredients!A1799</f>
        <v>0</v>
      </c>
    </row>
    <row r="1812" spans="19:20">
      <c r="S1812" s="18" t="str">
        <f t="shared" si="88"/>
        <v/>
      </c>
      <c r="T1812" s="18">
        <f>Ingredients!A1800</f>
        <v>0</v>
      </c>
    </row>
    <row r="1813" spans="19:20">
      <c r="S1813" s="18" t="str">
        <f t="shared" si="88"/>
        <v/>
      </c>
      <c r="T1813" s="18">
        <f>Ingredients!A1801</f>
        <v>0</v>
      </c>
    </row>
    <row r="1814" spans="19:20">
      <c r="S1814" s="18" t="str">
        <f t="shared" si="88"/>
        <v/>
      </c>
      <c r="T1814" s="18">
        <f>Ingredients!A1802</f>
        <v>0</v>
      </c>
    </row>
    <row r="1815" spans="19:20">
      <c r="S1815" s="18" t="str">
        <f t="shared" si="88"/>
        <v/>
      </c>
      <c r="T1815" s="18">
        <f>Ingredients!A1803</f>
        <v>0</v>
      </c>
    </row>
    <row r="1816" spans="19:20">
      <c r="S1816" s="18" t="str">
        <f t="shared" si="88"/>
        <v/>
      </c>
      <c r="T1816" s="18">
        <f>Ingredients!A1804</f>
        <v>0</v>
      </c>
    </row>
    <row r="1817" spans="19:20">
      <c r="S1817" s="18" t="str">
        <f t="shared" si="88"/>
        <v/>
      </c>
      <c r="T1817" s="18">
        <f>Ingredients!A1805</f>
        <v>0</v>
      </c>
    </row>
    <row r="1818" spans="19:20">
      <c r="S1818" s="18" t="str">
        <f t="shared" si="88"/>
        <v/>
      </c>
      <c r="T1818" s="18">
        <f>Ingredients!A1806</f>
        <v>0</v>
      </c>
    </row>
    <row r="1819" spans="19:20">
      <c r="S1819" s="18" t="str">
        <f t="shared" si="88"/>
        <v/>
      </c>
      <c r="T1819" s="18">
        <f>Ingredients!A1807</f>
        <v>0</v>
      </c>
    </row>
    <row r="1820" spans="19:20">
      <c r="S1820" s="18" t="str">
        <f t="shared" si="88"/>
        <v/>
      </c>
      <c r="T1820" s="18">
        <f>Ingredients!A1808</f>
        <v>0</v>
      </c>
    </row>
    <row r="1821" spans="19:20">
      <c r="S1821" s="18" t="str">
        <f t="shared" si="88"/>
        <v/>
      </c>
      <c r="T1821" s="18">
        <f>Ingredients!A1809</f>
        <v>0</v>
      </c>
    </row>
    <row r="1822" spans="19:20">
      <c r="S1822" s="18" t="str">
        <f t="shared" si="88"/>
        <v/>
      </c>
      <c r="T1822" s="18">
        <f>Ingredients!A1810</f>
        <v>0</v>
      </c>
    </row>
    <row r="1823" spans="19:20">
      <c r="S1823" s="18" t="str">
        <f t="shared" si="88"/>
        <v/>
      </c>
      <c r="T1823" s="18">
        <f>Ingredients!A1811</f>
        <v>0</v>
      </c>
    </row>
    <row r="1824" spans="19:20">
      <c r="S1824" s="18" t="str">
        <f t="shared" si="88"/>
        <v/>
      </c>
      <c r="T1824" s="18">
        <f>Ingredients!A1812</f>
        <v>0</v>
      </c>
    </row>
    <row r="1825" spans="19:20">
      <c r="S1825" s="18" t="str">
        <f t="shared" ref="S1825:S1888" si="89">IF(T1825=0,"",T1825)</f>
        <v/>
      </c>
      <c r="T1825" s="18">
        <f>Ingredients!A1813</f>
        <v>0</v>
      </c>
    </row>
    <row r="1826" spans="19:20">
      <c r="S1826" s="18" t="str">
        <f t="shared" si="89"/>
        <v/>
      </c>
      <c r="T1826" s="18">
        <f>Ingredients!A1814</f>
        <v>0</v>
      </c>
    </row>
    <row r="1827" spans="19:20">
      <c r="S1827" s="18" t="str">
        <f t="shared" si="89"/>
        <v/>
      </c>
      <c r="T1827" s="18">
        <f>Ingredients!A1815</f>
        <v>0</v>
      </c>
    </row>
    <row r="1828" spans="19:20">
      <c r="S1828" s="18" t="str">
        <f t="shared" si="89"/>
        <v/>
      </c>
      <c r="T1828" s="18">
        <f>Ingredients!A1816</f>
        <v>0</v>
      </c>
    </row>
    <row r="1829" spans="19:20">
      <c r="S1829" s="18" t="str">
        <f t="shared" si="89"/>
        <v/>
      </c>
      <c r="T1829" s="18">
        <f>Ingredients!A1817</f>
        <v>0</v>
      </c>
    </row>
    <row r="1830" spans="19:20">
      <c r="S1830" s="18" t="str">
        <f t="shared" si="89"/>
        <v/>
      </c>
      <c r="T1830" s="18">
        <f>Ingredients!A1818</f>
        <v>0</v>
      </c>
    </row>
    <row r="1831" spans="19:20">
      <c r="S1831" s="18" t="str">
        <f t="shared" si="89"/>
        <v/>
      </c>
      <c r="T1831" s="18">
        <f>Ingredients!A1819</f>
        <v>0</v>
      </c>
    </row>
    <row r="1832" spans="19:20">
      <c r="S1832" s="18" t="str">
        <f t="shared" si="89"/>
        <v/>
      </c>
      <c r="T1832" s="18">
        <f>Ingredients!A1820</f>
        <v>0</v>
      </c>
    </row>
    <row r="1833" spans="19:20">
      <c r="S1833" s="18" t="str">
        <f t="shared" si="89"/>
        <v/>
      </c>
      <c r="T1833" s="18">
        <f>Ingredients!A1821</f>
        <v>0</v>
      </c>
    </row>
    <row r="1834" spans="19:20">
      <c r="S1834" s="18" t="str">
        <f t="shared" si="89"/>
        <v/>
      </c>
      <c r="T1834" s="18">
        <f>Ingredients!A1822</f>
        <v>0</v>
      </c>
    </row>
    <row r="1835" spans="19:20">
      <c r="S1835" s="18" t="str">
        <f t="shared" si="89"/>
        <v/>
      </c>
      <c r="T1835" s="18">
        <f>Ingredients!A1823</f>
        <v>0</v>
      </c>
    </row>
    <row r="1836" spans="19:20">
      <c r="S1836" s="18" t="str">
        <f t="shared" si="89"/>
        <v/>
      </c>
      <c r="T1836" s="18">
        <f>Ingredients!A1824</f>
        <v>0</v>
      </c>
    </row>
    <row r="1837" spans="19:20">
      <c r="S1837" s="18" t="str">
        <f t="shared" si="89"/>
        <v/>
      </c>
      <c r="T1837" s="18">
        <f>Ingredients!A1825</f>
        <v>0</v>
      </c>
    </row>
    <row r="1838" spans="19:20">
      <c r="S1838" s="18" t="str">
        <f t="shared" si="89"/>
        <v/>
      </c>
      <c r="T1838" s="18">
        <f>Ingredients!A1826</f>
        <v>0</v>
      </c>
    </row>
    <row r="1839" spans="19:20">
      <c r="S1839" s="18" t="str">
        <f t="shared" si="89"/>
        <v/>
      </c>
      <c r="T1839" s="18">
        <f>Ingredients!A1827</f>
        <v>0</v>
      </c>
    </row>
    <row r="1840" spans="19:20">
      <c r="S1840" s="18" t="str">
        <f t="shared" si="89"/>
        <v/>
      </c>
      <c r="T1840" s="18">
        <f>Ingredients!A1828</f>
        <v>0</v>
      </c>
    </row>
    <row r="1841" spans="19:20">
      <c r="S1841" s="18" t="str">
        <f t="shared" si="89"/>
        <v/>
      </c>
      <c r="T1841" s="18">
        <f>Ingredients!A1829</f>
        <v>0</v>
      </c>
    </row>
    <row r="1842" spans="19:20">
      <c r="S1842" s="18" t="str">
        <f t="shared" si="89"/>
        <v/>
      </c>
      <c r="T1842" s="18">
        <f>Ingredients!A1830</f>
        <v>0</v>
      </c>
    </row>
    <row r="1843" spans="19:20">
      <c r="S1843" s="18" t="str">
        <f t="shared" si="89"/>
        <v/>
      </c>
      <c r="T1843" s="18">
        <f>Ingredients!A1831</f>
        <v>0</v>
      </c>
    </row>
    <row r="1844" spans="19:20">
      <c r="S1844" s="18" t="str">
        <f t="shared" si="89"/>
        <v/>
      </c>
      <c r="T1844" s="18">
        <f>Ingredients!A1832</f>
        <v>0</v>
      </c>
    </row>
    <row r="1845" spans="19:20">
      <c r="S1845" s="18" t="str">
        <f t="shared" si="89"/>
        <v/>
      </c>
      <c r="T1845" s="18">
        <f>Ingredients!A1833</f>
        <v>0</v>
      </c>
    </row>
    <row r="1846" spans="19:20">
      <c r="S1846" s="18" t="str">
        <f t="shared" si="89"/>
        <v/>
      </c>
      <c r="T1846" s="18">
        <f>Ingredients!A1834</f>
        <v>0</v>
      </c>
    </row>
    <row r="1847" spans="19:20">
      <c r="S1847" s="18" t="str">
        <f t="shared" si="89"/>
        <v/>
      </c>
      <c r="T1847" s="18">
        <f>Ingredients!A1835</f>
        <v>0</v>
      </c>
    </row>
    <row r="1848" spans="19:20">
      <c r="S1848" s="18" t="str">
        <f t="shared" si="89"/>
        <v/>
      </c>
      <c r="T1848" s="18">
        <f>Ingredients!A1836</f>
        <v>0</v>
      </c>
    </row>
    <row r="1849" spans="19:20">
      <c r="S1849" s="18" t="str">
        <f t="shared" si="89"/>
        <v/>
      </c>
      <c r="T1849" s="18">
        <f>Ingredients!A1837</f>
        <v>0</v>
      </c>
    </row>
    <row r="1850" spans="19:20">
      <c r="S1850" s="18" t="str">
        <f t="shared" si="89"/>
        <v/>
      </c>
      <c r="T1850" s="18">
        <f>Ingredients!A1838</f>
        <v>0</v>
      </c>
    </row>
    <row r="1851" spans="19:20">
      <c r="S1851" s="18" t="str">
        <f t="shared" si="89"/>
        <v/>
      </c>
      <c r="T1851" s="18">
        <f>Ingredients!A1839</f>
        <v>0</v>
      </c>
    </row>
    <row r="1852" spans="19:20">
      <c r="S1852" s="18" t="str">
        <f t="shared" si="89"/>
        <v/>
      </c>
      <c r="T1852" s="18">
        <f>Ingredients!A1840</f>
        <v>0</v>
      </c>
    </row>
    <row r="1853" spans="19:20">
      <c r="S1853" s="18" t="str">
        <f t="shared" si="89"/>
        <v/>
      </c>
      <c r="T1853" s="18">
        <f>Ingredients!A1841</f>
        <v>0</v>
      </c>
    </row>
    <row r="1854" spans="19:20">
      <c r="S1854" s="18" t="str">
        <f t="shared" si="89"/>
        <v/>
      </c>
      <c r="T1854" s="18">
        <f>Ingredients!A1842</f>
        <v>0</v>
      </c>
    </row>
    <row r="1855" spans="19:20">
      <c r="S1855" s="18" t="str">
        <f t="shared" si="89"/>
        <v/>
      </c>
      <c r="T1855" s="18">
        <f>Ingredients!A1843</f>
        <v>0</v>
      </c>
    </row>
    <row r="1856" spans="19:20">
      <c r="S1856" s="18" t="str">
        <f t="shared" si="89"/>
        <v/>
      </c>
      <c r="T1856" s="18">
        <f>Ingredients!A1844</f>
        <v>0</v>
      </c>
    </row>
    <row r="1857" spans="19:20">
      <c r="S1857" s="18" t="str">
        <f t="shared" si="89"/>
        <v/>
      </c>
      <c r="T1857" s="18">
        <f>Ingredients!A1845</f>
        <v>0</v>
      </c>
    </row>
    <row r="1858" spans="19:20">
      <c r="S1858" s="18" t="str">
        <f t="shared" si="89"/>
        <v/>
      </c>
      <c r="T1858" s="18">
        <f>Ingredients!A1846</f>
        <v>0</v>
      </c>
    </row>
    <row r="1859" spans="19:20">
      <c r="S1859" s="18" t="str">
        <f t="shared" si="89"/>
        <v/>
      </c>
      <c r="T1859" s="18">
        <f>Ingredients!A1847</f>
        <v>0</v>
      </c>
    </row>
    <row r="1860" spans="19:20">
      <c r="S1860" s="18" t="str">
        <f t="shared" si="89"/>
        <v/>
      </c>
      <c r="T1860" s="18">
        <f>Ingredients!A1848</f>
        <v>0</v>
      </c>
    </row>
    <row r="1861" spans="19:20">
      <c r="S1861" s="18" t="str">
        <f t="shared" si="89"/>
        <v/>
      </c>
      <c r="T1861" s="18">
        <f>Ingredients!A1849</f>
        <v>0</v>
      </c>
    </row>
    <row r="1862" spans="19:20">
      <c r="S1862" s="18" t="str">
        <f t="shared" si="89"/>
        <v/>
      </c>
      <c r="T1862" s="18">
        <f>Ingredients!A1850</f>
        <v>0</v>
      </c>
    </row>
    <row r="1863" spans="19:20">
      <c r="S1863" s="18" t="str">
        <f t="shared" si="89"/>
        <v/>
      </c>
      <c r="T1863" s="18">
        <f>Ingredients!A1851</f>
        <v>0</v>
      </c>
    </row>
    <row r="1864" spans="19:20">
      <c r="S1864" s="18" t="str">
        <f t="shared" si="89"/>
        <v/>
      </c>
      <c r="T1864" s="18">
        <f>Ingredients!A1852</f>
        <v>0</v>
      </c>
    </row>
    <row r="1865" spans="19:20">
      <c r="S1865" s="18" t="str">
        <f t="shared" si="89"/>
        <v/>
      </c>
      <c r="T1865" s="18">
        <f>Ingredients!A1853</f>
        <v>0</v>
      </c>
    </row>
    <row r="1866" spans="19:20">
      <c r="S1866" s="18" t="str">
        <f t="shared" si="89"/>
        <v/>
      </c>
      <c r="T1866" s="18">
        <f>Ingredients!A1854</f>
        <v>0</v>
      </c>
    </row>
    <row r="1867" spans="19:20">
      <c r="S1867" s="18" t="str">
        <f t="shared" si="89"/>
        <v/>
      </c>
      <c r="T1867" s="18">
        <f>Ingredients!A1855</f>
        <v>0</v>
      </c>
    </row>
    <row r="1868" spans="19:20">
      <c r="S1868" s="18" t="str">
        <f t="shared" si="89"/>
        <v/>
      </c>
      <c r="T1868" s="18">
        <f>Ingredients!A1856</f>
        <v>0</v>
      </c>
    </row>
    <row r="1869" spans="19:20">
      <c r="S1869" s="18" t="str">
        <f t="shared" si="89"/>
        <v/>
      </c>
      <c r="T1869" s="18">
        <f>Ingredients!A1857</f>
        <v>0</v>
      </c>
    </row>
    <row r="1870" spans="19:20">
      <c r="S1870" s="18" t="str">
        <f t="shared" si="89"/>
        <v/>
      </c>
      <c r="T1870" s="18">
        <f>Ingredients!A1858</f>
        <v>0</v>
      </c>
    </row>
    <row r="1871" spans="19:20">
      <c r="S1871" s="18" t="str">
        <f t="shared" si="89"/>
        <v/>
      </c>
      <c r="T1871" s="18">
        <f>Ingredients!A1859</f>
        <v>0</v>
      </c>
    </row>
    <row r="1872" spans="19:20">
      <c r="S1872" s="18" t="str">
        <f t="shared" si="89"/>
        <v/>
      </c>
      <c r="T1872" s="18">
        <f>Ingredients!A1860</f>
        <v>0</v>
      </c>
    </row>
    <row r="1873" spans="19:20">
      <c r="S1873" s="18" t="str">
        <f t="shared" si="89"/>
        <v/>
      </c>
      <c r="T1873" s="18">
        <f>Ingredients!A1861</f>
        <v>0</v>
      </c>
    </row>
    <row r="1874" spans="19:20">
      <c r="S1874" s="18" t="str">
        <f t="shared" si="89"/>
        <v/>
      </c>
      <c r="T1874" s="18">
        <f>Ingredients!A1862</f>
        <v>0</v>
      </c>
    </row>
    <row r="1875" spans="19:20">
      <c r="S1875" s="18" t="str">
        <f t="shared" si="89"/>
        <v/>
      </c>
      <c r="T1875" s="18">
        <f>Ingredients!A1863</f>
        <v>0</v>
      </c>
    </row>
    <row r="1876" spans="19:20">
      <c r="S1876" s="18" t="str">
        <f t="shared" si="89"/>
        <v/>
      </c>
      <c r="T1876" s="18">
        <f>Ingredients!A1864</f>
        <v>0</v>
      </c>
    </row>
    <row r="1877" spans="19:20">
      <c r="S1877" s="18" t="str">
        <f t="shared" si="89"/>
        <v/>
      </c>
      <c r="T1877" s="18">
        <f>Ingredients!A1865</f>
        <v>0</v>
      </c>
    </row>
    <row r="1878" spans="19:20">
      <c r="S1878" s="18" t="str">
        <f t="shared" si="89"/>
        <v/>
      </c>
      <c r="T1878" s="18">
        <f>Ingredients!A1866</f>
        <v>0</v>
      </c>
    </row>
    <row r="1879" spans="19:20">
      <c r="S1879" s="18" t="str">
        <f t="shared" si="89"/>
        <v/>
      </c>
      <c r="T1879" s="18">
        <f>Ingredients!A1867</f>
        <v>0</v>
      </c>
    </row>
    <row r="1880" spans="19:20">
      <c r="S1880" s="18" t="str">
        <f t="shared" si="89"/>
        <v/>
      </c>
      <c r="T1880" s="18">
        <f>Ingredients!A1868</f>
        <v>0</v>
      </c>
    </row>
    <row r="1881" spans="19:20">
      <c r="S1881" s="18" t="str">
        <f t="shared" si="89"/>
        <v/>
      </c>
      <c r="T1881" s="18">
        <f>Ingredients!A1869</f>
        <v>0</v>
      </c>
    </row>
    <row r="1882" spans="19:20">
      <c r="S1882" s="18" t="str">
        <f t="shared" si="89"/>
        <v/>
      </c>
      <c r="T1882" s="18">
        <f>Ingredients!A1870</f>
        <v>0</v>
      </c>
    </row>
    <row r="1883" spans="19:20">
      <c r="S1883" s="18" t="str">
        <f t="shared" si="89"/>
        <v/>
      </c>
      <c r="T1883" s="18">
        <f>Ingredients!A1871</f>
        <v>0</v>
      </c>
    </row>
    <row r="1884" spans="19:20">
      <c r="S1884" s="18" t="str">
        <f t="shared" si="89"/>
        <v/>
      </c>
      <c r="T1884" s="18">
        <f>Ingredients!A1872</f>
        <v>0</v>
      </c>
    </row>
    <row r="1885" spans="19:20">
      <c r="S1885" s="18" t="str">
        <f t="shared" si="89"/>
        <v/>
      </c>
      <c r="T1885" s="18">
        <f>Ingredients!A1873</f>
        <v>0</v>
      </c>
    </row>
    <row r="1886" spans="19:20">
      <c r="S1886" s="18" t="str">
        <f t="shared" si="89"/>
        <v/>
      </c>
      <c r="T1886" s="18">
        <f>Ingredients!A1874</f>
        <v>0</v>
      </c>
    </row>
    <row r="1887" spans="19:20">
      <c r="S1887" s="18" t="str">
        <f t="shared" si="89"/>
        <v/>
      </c>
      <c r="T1887" s="18">
        <f>Ingredients!A1875</f>
        <v>0</v>
      </c>
    </row>
    <row r="1888" spans="19:20">
      <c r="S1888" s="18" t="str">
        <f t="shared" si="89"/>
        <v/>
      </c>
      <c r="T1888" s="18">
        <f>Ingredients!A1876</f>
        <v>0</v>
      </c>
    </row>
    <row r="1889" spans="19:20">
      <c r="S1889" s="18" t="str">
        <f t="shared" ref="S1889:S1952" si="90">IF(T1889=0,"",T1889)</f>
        <v/>
      </c>
      <c r="T1889" s="18">
        <f>Ingredients!A1877</f>
        <v>0</v>
      </c>
    </row>
    <row r="1890" spans="19:20">
      <c r="S1890" s="18" t="str">
        <f t="shared" si="90"/>
        <v/>
      </c>
      <c r="T1890" s="18">
        <f>Ingredients!A1878</f>
        <v>0</v>
      </c>
    </row>
    <row r="1891" spans="19:20">
      <c r="S1891" s="18" t="str">
        <f t="shared" si="90"/>
        <v/>
      </c>
      <c r="T1891" s="18">
        <f>Ingredients!A1879</f>
        <v>0</v>
      </c>
    </row>
    <row r="1892" spans="19:20">
      <c r="S1892" s="18" t="str">
        <f t="shared" si="90"/>
        <v/>
      </c>
      <c r="T1892" s="18">
        <f>Ingredients!A1880</f>
        <v>0</v>
      </c>
    </row>
    <row r="1893" spans="19:20">
      <c r="S1893" s="18" t="str">
        <f t="shared" si="90"/>
        <v/>
      </c>
      <c r="T1893" s="18">
        <f>Ingredients!A1881</f>
        <v>0</v>
      </c>
    </row>
    <row r="1894" spans="19:20">
      <c r="S1894" s="18" t="str">
        <f t="shared" si="90"/>
        <v/>
      </c>
      <c r="T1894" s="18">
        <f>Ingredients!A1882</f>
        <v>0</v>
      </c>
    </row>
    <row r="1895" spans="19:20">
      <c r="S1895" s="18" t="str">
        <f t="shared" si="90"/>
        <v/>
      </c>
      <c r="T1895" s="18">
        <f>Ingredients!A1883</f>
        <v>0</v>
      </c>
    </row>
    <row r="1896" spans="19:20">
      <c r="S1896" s="18" t="str">
        <f t="shared" si="90"/>
        <v/>
      </c>
      <c r="T1896" s="18">
        <f>Ingredients!A1884</f>
        <v>0</v>
      </c>
    </row>
    <row r="1897" spans="19:20">
      <c r="S1897" s="18" t="str">
        <f t="shared" si="90"/>
        <v/>
      </c>
      <c r="T1897" s="18">
        <f>Ingredients!A1885</f>
        <v>0</v>
      </c>
    </row>
    <row r="1898" spans="19:20">
      <c r="S1898" s="18" t="str">
        <f t="shared" si="90"/>
        <v/>
      </c>
      <c r="T1898" s="18">
        <f>Ingredients!A1886</f>
        <v>0</v>
      </c>
    </row>
    <row r="1899" spans="19:20">
      <c r="S1899" s="18" t="str">
        <f t="shared" si="90"/>
        <v/>
      </c>
      <c r="T1899" s="18">
        <f>Ingredients!A1887</f>
        <v>0</v>
      </c>
    </row>
    <row r="1900" spans="19:20">
      <c r="S1900" s="18" t="str">
        <f t="shared" si="90"/>
        <v/>
      </c>
      <c r="T1900" s="18">
        <f>Ingredients!A1888</f>
        <v>0</v>
      </c>
    </row>
    <row r="1901" spans="19:20">
      <c r="S1901" s="18" t="str">
        <f t="shared" si="90"/>
        <v/>
      </c>
      <c r="T1901" s="18">
        <f>Ingredients!A1889</f>
        <v>0</v>
      </c>
    </row>
    <row r="1902" spans="19:20">
      <c r="S1902" s="18" t="str">
        <f t="shared" si="90"/>
        <v/>
      </c>
      <c r="T1902" s="18">
        <f>Ingredients!A1890</f>
        <v>0</v>
      </c>
    </row>
    <row r="1903" spans="19:20">
      <c r="S1903" s="18" t="str">
        <f t="shared" si="90"/>
        <v/>
      </c>
      <c r="T1903" s="18">
        <f>Ingredients!A1891</f>
        <v>0</v>
      </c>
    </row>
    <row r="1904" spans="19:20">
      <c r="S1904" s="18" t="str">
        <f t="shared" si="90"/>
        <v/>
      </c>
      <c r="T1904" s="18">
        <f>Ingredients!A1892</f>
        <v>0</v>
      </c>
    </row>
    <row r="1905" spans="19:20">
      <c r="S1905" s="18" t="str">
        <f t="shared" si="90"/>
        <v/>
      </c>
      <c r="T1905" s="18">
        <f>Ingredients!A1893</f>
        <v>0</v>
      </c>
    </row>
    <row r="1906" spans="19:20">
      <c r="S1906" s="18" t="str">
        <f t="shared" si="90"/>
        <v/>
      </c>
      <c r="T1906" s="18">
        <f>Ingredients!A1894</f>
        <v>0</v>
      </c>
    </row>
    <row r="1907" spans="19:20">
      <c r="S1907" s="18" t="str">
        <f t="shared" si="90"/>
        <v/>
      </c>
      <c r="T1907" s="18">
        <f>Ingredients!A1895</f>
        <v>0</v>
      </c>
    </row>
    <row r="1908" spans="19:20">
      <c r="S1908" s="18" t="str">
        <f t="shared" si="90"/>
        <v/>
      </c>
      <c r="T1908" s="18">
        <f>Ingredients!A1896</f>
        <v>0</v>
      </c>
    </row>
    <row r="1909" spans="19:20">
      <c r="S1909" s="18" t="str">
        <f t="shared" si="90"/>
        <v/>
      </c>
      <c r="T1909" s="18">
        <f>Ingredients!A1897</f>
        <v>0</v>
      </c>
    </row>
    <row r="1910" spans="19:20">
      <c r="S1910" s="18" t="str">
        <f t="shared" si="90"/>
        <v/>
      </c>
      <c r="T1910" s="18">
        <f>Ingredients!A1898</f>
        <v>0</v>
      </c>
    </row>
    <row r="1911" spans="19:20">
      <c r="S1911" s="18" t="str">
        <f t="shared" si="90"/>
        <v/>
      </c>
      <c r="T1911" s="18">
        <f>Ingredients!A1899</f>
        <v>0</v>
      </c>
    </row>
    <row r="1912" spans="19:20">
      <c r="S1912" s="18" t="str">
        <f t="shared" si="90"/>
        <v/>
      </c>
      <c r="T1912" s="18">
        <f>Ingredients!A1900</f>
        <v>0</v>
      </c>
    </row>
    <row r="1913" spans="19:20">
      <c r="S1913" s="18" t="str">
        <f t="shared" si="90"/>
        <v/>
      </c>
      <c r="T1913" s="18">
        <f>Ingredients!A1901</f>
        <v>0</v>
      </c>
    </row>
    <row r="1914" spans="19:20">
      <c r="S1914" s="18" t="str">
        <f t="shared" si="90"/>
        <v/>
      </c>
      <c r="T1914" s="18">
        <f>Ingredients!A1902</f>
        <v>0</v>
      </c>
    </row>
    <row r="1915" spans="19:20">
      <c r="S1915" s="18" t="str">
        <f t="shared" si="90"/>
        <v/>
      </c>
      <c r="T1915" s="18">
        <f>Ingredients!A1903</f>
        <v>0</v>
      </c>
    </row>
    <row r="1916" spans="19:20">
      <c r="S1916" s="18" t="str">
        <f t="shared" si="90"/>
        <v/>
      </c>
      <c r="T1916" s="18">
        <f>Ingredients!A1904</f>
        <v>0</v>
      </c>
    </row>
    <row r="1917" spans="19:20">
      <c r="S1917" s="18" t="str">
        <f t="shared" si="90"/>
        <v/>
      </c>
      <c r="T1917" s="18">
        <f>Ingredients!A1905</f>
        <v>0</v>
      </c>
    </row>
    <row r="1918" spans="19:20">
      <c r="S1918" s="18" t="str">
        <f t="shared" si="90"/>
        <v/>
      </c>
      <c r="T1918" s="18">
        <f>Ingredients!A1906</f>
        <v>0</v>
      </c>
    </row>
    <row r="1919" spans="19:20">
      <c r="S1919" s="18" t="str">
        <f t="shared" si="90"/>
        <v/>
      </c>
      <c r="T1919" s="18">
        <f>Ingredients!A1907</f>
        <v>0</v>
      </c>
    </row>
    <row r="1920" spans="19:20">
      <c r="S1920" s="18" t="str">
        <f t="shared" si="90"/>
        <v/>
      </c>
      <c r="T1920" s="18">
        <f>Ingredients!A1908</f>
        <v>0</v>
      </c>
    </row>
    <row r="1921" spans="19:20">
      <c r="S1921" s="18" t="str">
        <f t="shared" si="90"/>
        <v/>
      </c>
      <c r="T1921" s="18">
        <f>Ingredients!A1909</f>
        <v>0</v>
      </c>
    </row>
    <row r="1922" spans="19:20">
      <c r="S1922" s="18" t="str">
        <f t="shared" si="90"/>
        <v/>
      </c>
      <c r="T1922" s="18">
        <f>Ingredients!A1910</f>
        <v>0</v>
      </c>
    </row>
    <row r="1923" spans="19:20">
      <c r="S1923" s="18" t="str">
        <f t="shared" si="90"/>
        <v/>
      </c>
      <c r="T1923" s="18">
        <f>Ingredients!A1911</f>
        <v>0</v>
      </c>
    </row>
    <row r="1924" spans="19:20">
      <c r="S1924" s="18" t="str">
        <f t="shared" si="90"/>
        <v/>
      </c>
      <c r="T1924" s="18">
        <f>Ingredients!A1912</f>
        <v>0</v>
      </c>
    </row>
    <row r="1925" spans="19:20">
      <c r="S1925" s="18" t="str">
        <f t="shared" si="90"/>
        <v/>
      </c>
      <c r="T1925" s="18">
        <f>Ingredients!A1913</f>
        <v>0</v>
      </c>
    </row>
    <row r="1926" spans="19:20">
      <c r="S1926" s="18" t="str">
        <f t="shared" si="90"/>
        <v/>
      </c>
      <c r="T1926" s="18">
        <f>Ingredients!A1914</f>
        <v>0</v>
      </c>
    </row>
    <row r="1927" spans="19:20">
      <c r="S1927" s="18" t="str">
        <f t="shared" si="90"/>
        <v/>
      </c>
      <c r="T1927" s="18">
        <f>Ingredients!A1915</f>
        <v>0</v>
      </c>
    </row>
    <row r="1928" spans="19:20">
      <c r="S1928" s="18" t="str">
        <f t="shared" si="90"/>
        <v/>
      </c>
      <c r="T1928" s="18">
        <f>Ingredients!A1916</f>
        <v>0</v>
      </c>
    </row>
    <row r="1929" spans="19:20">
      <c r="S1929" s="18" t="str">
        <f t="shared" si="90"/>
        <v/>
      </c>
      <c r="T1929" s="18">
        <f>Ingredients!A1917</f>
        <v>0</v>
      </c>
    </row>
    <row r="1930" spans="19:20">
      <c r="S1930" s="18" t="str">
        <f t="shared" si="90"/>
        <v/>
      </c>
      <c r="T1930" s="18">
        <f>Ingredients!A1918</f>
        <v>0</v>
      </c>
    </row>
    <row r="1931" spans="19:20">
      <c r="S1931" s="18" t="str">
        <f t="shared" si="90"/>
        <v/>
      </c>
      <c r="T1931" s="18">
        <f>Ingredients!A1919</f>
        <v>0</v>
      </c>
    </row>
    <row r="1932" spans="19:20">
      <c r="S1932" s="18" t="str">
        <f t="shared" si="90"/>
        <v/>
      </c>
      <c r="T1932" s="18">
        <f>Ingredients!A1920</f>
        <v>0</v>
      </c>
    </row>
    <row r="1933" spans="19:20">
      <c r="S1933" s="18" t="str">
        <f t="shared" si="90"/>
        <v/>
      </c>
      <c r="T1933" s="18">
        <f>Ingredients!A1921</f>
        <v>0</v>
      </c>
    </row>
    <row r="1934" spans="19:20">
      <c r="S1934" s="18" t="str">
        <f t="shared" si="90"/>
        <v/>
      </c>
      <c r="T1934" s="18">
        <f>Ingredients!A1922</f>
        <v>0</v>
      </c>
    </row>
    <row r="1935" spans="19:20">
      <c r="S1935" s="18" t="str">
        <f t="shared" si="90"/>
        <v/>
      </c>
      <c r="T1935" s="18">
        <f>Ingredients!A1923</f>
        <v>0</v>
      </c>
    </row>
    <row r="1936" spans="19:20">
      <c r="S1936" s="18" t="str">
        <f t="shared" si="90"/>
        <v/>
      </c>
      <c r="T1936" s="18">
        <f>Ingredients!A1924</f>
        <v>0</v>
      </c>
    </row>
    <row r="1937" spans="19:20">
      <c r="S1937" s="18" t="str">
        <f t="shared" si="90"/>
        <v/>
      </c>
      <c r="T1937" s="18">
        <f>Ingredients!A1925</f>
        <v>0</v>
      </c>
    </row>
    <row r="1938" spans="19:20">
      <c r="S1938" s="18" t="str">
        <f t="shared" si="90"/>
        <v/>
      </c>
      <c r="T1938" s="18">
        <f>Ingredients!A1926</f>
        <v>0</v>
      </c>
    </row>
    <row r="1939" spans="19:20">
      <c r="S1939" s="18" t="str">
        <f t="shared" si="90"/>
        <v/>
      </c>
      <c r="T1939" s="18">
        <f>Ingredients!A1927</f>
        <v>0</v>
      </c>
    </row>
    <row r="1940" spans="19:20">
      <c r="S1940" s="18" t="str">
        <f t="shared" si="90"/>
        <v/>
      </c>
      <c r="T1940" s="18">
        <f>Ingredients!A1928</f>
        <v>0</v>
      </c>
    </row>
    <row r="1941" spans="19:20">
      <c r="S1941" s="18" t="str">
        <f t="shared" si="90"/>
        <v/>
      </c>
      <c r="T1941" s="18">
        <f>Ingredients!A1929</f>
        <v>0</v>
      </c>
    </row>
    <row r="1942" spans="19:20">
      <c r="S1942" s="18" t="str">
        <f t="shared" si="90"/>
        <v/>
      </c>
      <c r="T1942" s="18">
        <f>Ingredients!A1930</f>
        <v>0</v>
      </c>
    </row>
    <row r="1943" spans="19:20">
      <c r="S1943" s="18" t="str">
        <f t="shared" si="90"/>
        <v/>
      </c>
      <c r="T1943" s="18">
        <f>Ingredients!A1931</f>
        <v>0</v>
      </c>
    </row>
    <row r="1944" spans="19:20">
      <c r="S1944" s="18" t="str">
        <f t="shared" si="90"/>
        <v/>
      </c>
      <c r="T1944" s="18">
        <f>Ingredients!A1932</f>
        <v>0</v>
      </c>
    </row>
    <row r="1945" spans="19:20">
      <c r="S1945" s="18" t="str">
        <f t="shared" si="90"/>
        <v/>
      </c>
      <c r="T1945" s="18">
        <f>Ingredients!A1933</f>
        <v>0</v>
      </c>
    </row>
    <row r="1946" spans="19:20">
      <c r="S1946" s="18" t="str">
        <f t="shared" si="90"/>
        <v/>
      </c>
      <c r="T1946" s="18">
        <f>Ingredients!A1934</f>
        <v>0</v>
      </c>
    </row>
    <row r="1947" spans="19:20">
      <c r="S1947" s="18" t="str">
        <f t="shared" si="90"/>
        <v/>
      </c>
      <c r="T1947" s="18">
        <f>Ingredients!A1935</f>
        <v>0</v>
      </c>
    </row>
    <row r="1948" spans="19:20">
      <c r="S1948" s="18" t="str">
        <f t="shared" si="90"/>
        <v/>
      </c>
      <c r="T1948" s="18">
        <f>Ingredients!A1936</f>
        <v>0</v>
      </c>
    </row>
    <row r="1949" spans="19:20">
      <c r="S1949" s="18" t="str">
        <f t="shared" si="90"/>
        <v/>
      </c>
      <c r="T1949" s="18">
        <f>Ingredients!A1937</f>
        <v>0</v>
      </c>
    </row>
    <row r="1950" spans="19:20">
      <c r="S1950" s="18" t="str">
        <f t="shared" si="90"/>
        <v/>
      </c>
      <c r="T1950" s="18">
        <f>Ingredients!A1938</f>
        <v>0</v>
      </c>
    </row>
    <row r="1951" spans="19:20">
      <c r="S1951" s="18" t="str">
        <f t="shared" si="90"/>
        <v/>
      </c>
      <c r="T1951" s="18">
        <f>Ingredients!A1939</f>
        <v>0</v>
      </c>
    </row>
    <row r="1952" spans="19:20">
      <c r="S1952" s="18" t="str">
        <f t="shared" si="90"/>
        <v/>
      </c>
      <c r="T1952" s="18">
        <f>Ingredients!A1940</f>
        <v>0</v>
      </c>
    </row>
    <row r="1953" spans="19:20">
      <c r="S1953" s="18" t="str">
        <f t="shared" ref="S1953:S2016" si="91">IF(T1953=0,"",T1953)</f>
        <v/>
      </c>
      <c r="T1953" s="18">
        <f>Ingredients!A1941</f>
        <v>0</v>
      </c>
    </row>
    <row r="1954" spans="19:20">
      <c r="S1954" s="18" t="str">
        <f t="shared" si="91"/>
        <v/>
      </c>
      <c r="T1954" s="18">
        <f>Ingredients!A1942</f>
        <v>0</v>
      </c>
    </row>
    <row r="1955" spans="19:20">
      <c r="S1955" s="18" t="str">
        <f t="shared" si="91"/>
        <v/>
      </c>
      <c r="T1955" s="18">
        <f>Ingredients!A1943</f>
        <v>0</v>
      </c>
    </row>
    <row r="1956" spans="19:20">
      <c r="S1956" s="18" t="str">
        <f t="shared" si="91"/>
        <v/>
      </c>
      <c r="T1956" s="18">
        <f>Ingredients!A1944</f>
        <v>0</v>
      </c>
    </row>
    <row r="1957" spans="19:20">
      <c r="S1957" s="18" t="str">
        <f t="shared" si="91"/>
        <v/>
      </c>
      <c r="T1957" s="18">
        <f>Ingredients!A1945</f>
        <v>0</v>
      </c>
    </row>
    <row r="1958" spans="19:20">
      <c r="S1958" s="18" t="str">
        <f t="shared" si="91"/>
        <v/>
      </c>
      <c r="T1958" s="18">
        <f>Ingredients!A1946</f>
        <v>0</v>
      </c>
    </row>
    <row r="1959" spans="19:20">
      <c r="S1959" s="18" t="str">
        <f t="shared" si="91"/>
        <v/>
      </c>
      <c r="T1959" s="18">
        <f>Ingredients!A1947</f>
        <v>0</v>
      </c>
    </row>
    <row r="1960" spans="19:20">
      <c r="S1960" s="18" t="str">
        <f t="shared" si="91"/>
        <v/>
      </c>
      <c r="T1960" s="18">
        <f>Ingredients!A1948</f>
        <v>0</v>
      </c>
    </row>
    <row r="1961" spans="19:20">
      <c r="S1961" s="18" t="str">
        <f t="shared" si="91"/>
        <v/>
      </c>
      <c r="T1961" s="18">
        <f>Ingredients!A1949</f>
        <v>0</v>
      </c>
    </row>
    <row r="1962" spans="19:20">
      <c r="S1962" s="18" t="str">
        <f t="shared" si="91"/>
        <v/>
      </c>
      <c r="T1962" s="18">
        <f>Ingredients!A1950</f>
        <v>0</v>
      </c>
    </row>
    <row r="1963" spans="19:20">
      <c r="S1963" s="18" t="str">
        <f t="shared" si="91"/>
        <v/>
      </c>
      <c r="T1963" s="18">
        <f>Ingredients!A1951</f>
        <v>0</v>
      </c>
    </row>
    <row r="1964" spans="19:20">
      <c r="S1964" s="18" t="str">
        <f t="shared" si="91"/>
        <v/>
      </c>
      <c r="T1964" s="18">
        <f>Ingredients!A1952</f>
        <v>0</v>
      </c>
    </row>
    <row r="1965" spans="19:20">
      <c r="S1965" s="18" t="str">
        <f t="shared" si="91"/>
        <v/>
      </c>
      <c r="T1965" s="18">
        <f>Ingredients!A1953</f>
        <v>0</v>
      </c>
    </row>
    <row r="1966" spans="19:20">
      <c r="S1966" s="18" t="str">
        <f t="shared" si="91"/>
        <v/>
      </c>
      <c r="T1966" s="18">
        <f>Ingredients!A1954</f>
        <v>0</v>
      </c>
    </row>
    <row r="1967" spans="19:20">
      <c r="S1967" s="18" t="str">
        <f t="shared" si="91"/>
        <v/>
      </c>
      <c r="T1967" s="18">
        <f>Ingredients!A1955</f>
        <v>0</v>
      </c>
    </row>
    <row r="1968" spans="19:20">
      <c r="S1968" s="18" t="str">
        <f t="shared" si="91"/>
        <v/>
      </c>
      <c r="T1968" s="18">
        <f>Ingredients!A1956</f>
        <v>0</v>
      </c>
    </row>
    <row r="1969" spans="19:20">
      <c r="S1969" s="18" t="str">
        <f t="shared" si="91"/>
        <v/>
      </c>
      <c r="T1969" s="18">
        <f>Ingredients!A1957</f>
        <v>0</v>
      </c>
    </row>
    <row r="1970" spans="19:20">
      <c r="S1970" s="18" t="str">
        <f t="shared" si="91"/>
        <v/>
      </c>
      <c r="T1970" s="18">
        <f>Ingredients!A1958</f>
        <v>0</v>
      </c>
    </row>
    <row r="1971" spans="19:20">
      <c r="S1971" s="18" t="str">
        <f t="shared" si="91"/>
        <v/>
      </c>
      <c r="T1971" s="18">
        <f>Ingredients!A1959</f>
        <v>0</v>
      </c>
    </row>
    <row r="1972" spans="19:20">
      <c r="S1972" s="18" t="str">
        <f t="shared" si="91"/>
        <v/>
      </c>
      <c r="T1972" s="18">
        <f>Ingredients!A1960</f>
        <v>0</v>
      </c>
    </row>
    <row r="1973" spans="19:20">
      <c r="S1973" s="18" t="str">
        <f t="shared" si="91"/>
        <v/>
      </c>
      <c r="T1973" s="18">
        <f>Ingredients!A1961</f>
        <v>0</v>
      </c>
    </row>
    <row r="1974" spans="19:20">
      <c r="S1974" s="18" t="str">
        <f t="shared" si="91"/>
        <v/>
      </c>
      <c r="T1974" s="18">
        <f>Ingredients!A1962</f>
        <v>0</v>
      </c>
    </row>
    <row r="1975" spans="19:20">
      <c r="S1975" s="18" t="str">
        <f t="shared" si="91"/>
        <v/>
      </c>
      <c r="T1975" s="18">
        <f>Ingredients!A1963</f>
        <v>0</v>
      </c>
    </row>
    <row r="1976" spans="19:20">
      <c r="S1976" s="18" t="str">
        <f t="shared" si="91"/>
        <v/>
      </c>
      <c r="T1976" s="18">
        <f>Ingredients!A1964</f>
        <v>0</v>
      </c>
    </row>
    <row r="1977" spans="19:20">
      <c r="S1977" s="18" t="str">
        <f t="shared" si="91"/>
        <v/>
      </c>
      <c r="T1977" s="18">
        <f>Ingredients!A1965</f>
        <v>0</v>
      </c>
    </row>
    <row r="1978" spans="19:20">
      <c r="S1978" s="18" t="str">
        <f t="shared" si="91"/>
        <v/>
      </c>
      <c r="T1978" s="18">
        <f>Ingredients!A1966</f>
        <v>0</v>
      </c>
    </row>
    <row r="1979" spans="19:20">
      <c r="S1979" s="18" t="str">
        <f t="shared" si="91"/>
        <v/>
      </c>
      <c r="T1979" s="18">
        <f>Ingredients!A1967</f>
        <v>0</v>
      </c>
    </row>
    <row r="1980" spans="19:20">
      <c r="S1980" s="18" t="str">
        <f t="shared" si="91"/>
        <v/>
      </c>
      <c r="T1980" s="18">
        <f>Ingredients!A1968</f>
        <v>0</v>
      </c>
    </row>
    <row r="1981" spans="19:20">
      <c r="S1981" s="18" t="str">
        <f t="shared" si="91"/>
        <v/>
      </c>
      <c r="T1981" s="18">
        <f>Ingredients!A1969</f>
        <v>0</v>
      </c>
    </row>
    <row r="1982" spans="19:20">
      <c r="S1982" s="18" t="str">
        <f t="shared" si="91"/>
        <v/>
      </c>
      <c r="T1982" s="18">
        <f>Ingredients!A1970</f>
        <v>0</v>
      </c>
    </row>
    <row r="1983" spans="19:20">
      <c r="S1983" s="18" t="str">
        <f t="shared" si="91"/>
        <v/>
      </c>
      <c r="T1983" s="18">
        <f>Ingredients!A1971</f>
        <v>0</v>
      </c>
    </row>
    <row r="1984" spans="19:20">
      <c r="S1984" s="18" t="str">
        <f t="shared" si="91"/>
        <v/>
      </c>
      <c r="T1984" s="18">
        <f>Ingredients!A1972</f>
        <v>0</v>
      </c>
    </row>
    <row r="1985" spans="19:20">
      <c r="S1985" s="18" t="str">
        <f t="shared" si="91"/>
        <v/>
      </c>
      <c r="T1985" s="18">
        <f>Ingredients!A1973</f>
        <v>0</v>
      </c>
    </row>
    <row r="1986" spans="19:20">
      <c r="S1986" s="18" t="str">
        <f t="shared" si="91"/>
        <v/>
      </c>
      <c r="T1986" s="18">
        <f>Ingredients!A1974</f>
        <v>0</v>
      </c>
    </row>
    <row r="1987" spans="19:20">
      <c r="S1987" s="18" t="str">
        <f t="shared" si="91"/>
        <v/>
      </c>
      <c r="T1987" s="18">
        <f>Ingredients!A1975</f>
        <v>0</v>
      </c>
    </row>
    <row r="1988" spans="19:20">
      <c r="S1988" s="18" t="str">
        <f t="shared" si="91"/>
        <v/>
      </c>
      <c r="T1988" s="18">
        <f>Ingredients!A1976</f>
        <v>0</v>
      </c>
    </row>
    <row r="1989" spans="19:20">
      <c r="S1989" s="18" t="str">
        <f t="shared" si="91"/>
        <v/>
      </c>
      <c r="T1989" s="18">
        <f>Ingredients!A1977</f>
        <v>0</v>
      </c>
    </row>
    <row r="1990" spans="19:20">
      <c r="S1990" s="18" t="str">
        <f t="shared" si="91"/>
        <v/>
      </c>
      <c r="T1990" s="18">
        <f>Ingredients!A1978</f>
        <v>0</v>
      </c>
    </row>
    <row r="1991" spans="19:20">
      <c r="S1991" s="18" t="str">
        <f t="shared" si="91"/>
        <v/>
      </c>
      <c r="T1991" s="18">
        <f>Ingredients!A1979</f>
        <v>0</v>
      </c>
    </row>
    <row r="1992" spans="19:20">
      <c r="S1992" s="18" t="str">
        <f t="shared" si="91"/>
        <v/>
      </c>
      <c r="T1992" s="18">
        <f>Ingredients!A1980</f>
        <v>0</v>
      </c>
    </row>
    <row r="1993" spans="19:20">
      <c r="S1993" s="18" t="str">
        <f t="shared" si="91"/>
        <v/>
      </c>
      <c r="T1993" s="18">
        <f>Ingredients!A1981</f>
        <v>0</v>
      </c>
    </row>
    <row r="1994" spans="19:20">
      <c r="S1994" s="18" t="str">
        <f t="shared" si="91"/>
        <v/>
      </c>
      <c r="T1994" s="18">
        <f>Ingredients!A1982</f>
        <v>0</v>
      </c>
    </row>
    <row r="1995" spans="19:20">
      <c r="S1995" s="18" t="str">
        <f t="shared" si="91"/>
        <v/>
      </c>
      <c r="T1995" s="18">
        <f>Ingredients!A1983</f>
        <v>0</v>
      </c>
    </row>
    <row r="1996" spans="19:20">
      <c r="S1996" s="18" t="str">
        <f t="shared" si="91"/>
        <v/>
      </c>
      <c r="T1996" s="18">
        <f>Ingredients!A1984</f>
        <v>0</v>
      </c>
    </row>
    <row r="1997" spans="19:20">
      <c r="S1997" s="18" t="str">
        <f t="shared" si="91"/>
        <v/>
      </c>
      <c r="T1997" s="18">
        <f>Ingredients!A1985</f>
        <v>0</v>
      </c>
    </row>
    <row r="1998" spans="19:20">
      <c r="S1998" s="18" t="str">
        <f t="shared" si="91"/>
        <v/>
      </c>
      <c r="T1998" s="18">
        <f>Ingredients!A1986</f>
        <v>0</v>
      </c>
    </row>
    <row r="1999" spans="19:20">
      <c r="S1999" s="18" t="str">
        <f t="shared" si="91"/>
        <v/>
      </c>
      <c r="T1999" s="18">
        <f>Ingredients!A1987</f>
        <v>0</v>
      </c>
    </row>
    <row r="2000" spans="19:20">
      <c r="S2000" s="18" t="str">
        <f t="shared" si="91"/>
        <v/>
      </c>
      <c r="T2000" s="18">
        <f>Ingredients!A1988</f>
        <v>0</v>
      </c>
    </row>
    <row r="2001" spans="19:20">
      <c r="S2001" s="18" t="str">
        <f t="shared" si="91"/>
        <v/>
      </c>
      <c r="T2001" s="18">
        <f>Ingredients!A1989</f>
        <v>0</v>
      </c>
    </row>
    <row r="2002" spans="19:20">
      <c r="S2002" s="18" t="str">
        <f t="shared" si="91"/>
        <v/>
      </c>
      <c r="T2002" s="18">
        <f>Ingredients!A1990</f>
        <v>0</v>
      </c>
    </row>
    <row r="2003" spans="19:20">
      <c r="S2003" s="18" t="str">
        <f t="shared" si="91"/>
        <v/>
      </c>
      <c r="T2003" s="18">
        <f>Ingredients!A1991</f>
        <v>0</v>
      </c>
    </row>
    <row r="2004" spans="19:20">
      <c r="S2004" s="18" t="str">
        <f t="shared" si="91"/>
        <v/>
      </c>
      <c r="T2004" s="18">
        <f>Ingredients!A1992</f>
        <v>0</v>
      </c>
    </row>
    <row r="2005" spans="19:20">
      <c r="S2005" s="18" t="str">
        <f t="shared" si="91"/>
        <v/>
      </c>
      <c r="T2005" s="18">
        <f>Ingredients!A1993</f>
        <v>0</v>
      </c>
    </row>
    <row r="2006" spans="19:20">
      <c r="S2006" s="18" t="str">
        <f t="shared" si="91"/>
        <v/>
      </c>
      <c r="T2006" s="18">
        <f>Ingredients!A1994</f>
        <v>0</v>
      </c>
    </row>
    <row r="2007" spans="19:20">
      <c r="S2007" s="18" t="str">
        <f t="shared" si="91"/>
        <v/>
      </c>
      <c r="T2007" s="18">
        <f>Ingredients!A1995</f>
        <v>0</v>
      </c>
    </row>
    <row r="2008" spans="19:20">
      <c r="S2008" s="18" t="str">
        <f t="shared" si="91"/>
        <v/>
      </c>
      <c r="T2008" s="18">
        <f>Ingredients!A1996</f>
        <v>0</v>
      </c>
    </row>
    <row r="2009" spans="19:20">
      <c r="S2009" s="18" t="str">
        <f t="shared" si="91"/>
        <v/>
      </c>
      <c r="T2009" s="18">
        <f>Ingredients!A1997</f>
        <v>0</v>
      </c>
    </row>
    <row r="2010" spans="19:20">
      <c r="S2010" s="18" t="str">
        <f t="shared" si="91"/>
        <v/>
      </c>
      <c r="T2010" s="18">
        <f>Ingredients!A1998</f>
        <v>0</v>
      </c>
    </row>
    <row r="2011" spans="19:20">
      <c r="S2011" s="18" t="str">
        <f t="shared" si="91"/>
        <v/>
      </c>
      <c r="T2011" s="18">
        <f>Ingredients!A1999</f>
        <v>0</v>
      </c>
    </row>
    <row r="2012" spans="19:20">
      <c r="S2012" s="18" t="str">
        <f t="shared" si="91"/>
        <v/>
      </c>
      <c r="T2012" s="18">
        <f>Ingredients!A2000</f>
        <v>0</v>
      </c>
    </row>
    <row r="2013" spans="19:20">
      <c r="S2013" s="18" t="str">
        <f t="shared" si="91"/>
        <v/>
      </c>
      <c r="T2013" s="18">
        <f>Ingredients!A2001</f>
        <v>0</v>
      </c>
    </row>
    <row r="2014" spans="19:20">
      <c r="S2014" s="18" t="str">
        <f t="shared" si="91"/>
        <v/>
      </c>
      <c r="T2014" s="18">
        <f>Ingredients!A2002</f>
        <v>0</v>
      </c>
    </row>
    <row r="2015" spans="19:20">
      <c r="S2015" s="18" t="str">
        <f t="shared" si="91"/>
        <v/>
      </c>
      <c r="T2015" s="18">
        <f>Ingredients!A2003</f>
        <v>0</v>
      </c>
    </row>
    <row r="2016" spans="19:20">
      <c r="S2016" s="18" t="str">
        <f t="shared" si="91"/>
        <v/>
      </c>
      <c r="T2016" s="18">
        <f>Ingredients!A2004</f>
        <v>0</v>
      </c>
    </row>
    <row r="2017" spans="19:20">
      <c r="S2017" s="18" t="str">
        <f t="shared" ref="S2017:S2080" si="92">IF(T2017=0,"",T2017)</f>
        <v/>
      </c>
      <c r="T2017" s="18">
        <f>Ingredients!A2005</f>
        <v>0</v>
      </c>
    </row>
    <row r="2018" spans="19:20">
      <c r="S2018" s="18" t="str">
        <f t="shared" si="92"/>
        <v/>
      </c>
      <c r="T2018" s="18">
        <f>Ingredients!A2006</f>
        <v>0</v>
      </c>
    </row>
    <row r="2019" spans="19:20">
      <c r="S2019" s="18" t="str">
        <f t="shared" si="92"/>
        <v/>
      </c>
      <c r="T2019" s="18">
        <f>Ingredients!A2007</f>
        <v>0</v>
      </c>
    </row>
    <row r="2020" spans="19:20">
      <c r="S2020" s="18" t="str">
        <f t="shared" si="92"/>
        <v/>
      </c>
      <c r="T2020" s="18">
        <f>Ingredients!A2008</f>
        <v>0</v>
      </c>
    </row>
    <row r="2021" spans="19:20">
      <c r="S2021" s="18" t="str">
        <f t="shared" si="92"/>
        <v/>
      </c>
      <c r="T2021" s="18">
        <f>Ingredients!A2009</f>
        <v>0</v>
      </c>
    </row>
    <row r="2022" spans="19:20">
      <c r="S2022" s="18" t="str">
        <f t="shared" si="92"/>
        <v/>
      </c>
      <c r="T2022" s="18">
        <f>Ingredients!A2010</f>
        <v>0</v>
      </c>
    </row>
    <row r="2023" spans="19:20">
      <c r="S2023" s="18" t="str">
        <f t="shared" si="92"/>
        <v/>
      </c>
      <c r="T2023" s="18">
        <f>Ingredients!A2011</f>
        <v>0</v>
      </c>
    </row>
    <row r="2024" spans="19:20">
      <c r="S2024" s="18" t="str">
        <f t="shared" si="92"/>
        <v/>
      </c>
      <c r="T2024" s="18">
        <f>Ingredients!A2012</f>
        <v>0</v>
      </c>
    </row>
    <row r="2025" spans="19:20">
      <c r="S2025" s="18" t="str">
        <f t="shared" si="92"/>
        <v/>
      </c>
      <c r="T2025" s="18">
        <f>Ingredients!A2013</f>
        <v>0</v>
      </c>
    </row>
    <row r="2026" spans="19:20">
      <c r="S2026" s="18" t="str">
        <f t="shared" si="92"/>
        <v/>
      </c>
      <c r="T2026" s="18">
        <f>Ingredients!A2014</f>
        <v>0</v>
      </c>
    </row>
    <row r="2027" spans="19:20">
      <c r="S2027" s="18" t="str">
        <f t="shared" si="92"/>
        <v/>
      </c>
      <c r="T2027" s="18">
        <f>Ingredients!A2015</f>
        <v>0</v>
      </c>
    </row>
    <row r="2028" spans="19:20">
      <c r="S2028" s="18" t="str">
        <f t="shared" si="92"/>
        <v/>
      </c>
      <c r="T2028" s="18">
        <f>Ingredients!A2016</f>
        <v>0</v>
      </c>
    </row>
    <row r="2029" spans="19:20">
      <c r="S2029" s="18" t="str">
        <f t="shared" si="92"/>
        <v/>
      </c>
      <c r="T2029" s="18">
        <f>Ingredients!A2017</f>
        <v>0</v>
      </c>
    </row>
    <row r="2030" spans="19:20">
      <c r="S2030" s="18" t="str">
        <f t="shared" si="92"/>
        <v/>
      </c>
      <c r="T2030" s="18">
        <f>Ingredients!A2018</f>
        <v>0</v>
      </c>
    </row>
    <row r="2031" spans="19:20">
      <c r="S2031" s="18" t="str">
        <f t="shared" si="92"/>
        <v/>
      </c>
      <c r="T2031" s="18">
        <f>Ingredients!A2019</f>
        <v>0</v>
      </c>
    </row>
    <row r="2032" spans="19:20">
      <c r="S2032" s="18" t="str">
        <f t="shared" si="92"/>
        <v/>
      </c>
      <c r="T2032" s="18">
        <f>Ingredients!A2020</f>
        <v>0</v>
      </c>
    </row>
    <row r="2033" spans="19:20">
      <c r="S2033" s="18" t="str">
        <f t="shared" si="92"/>
        <v/>
      </c>
      <c r="T2033" s="18">
        <f>Ingredients!A2021</f>
        <v>0</v>
      </c>
    </row>
    <row r="2034" spans="19:20">
      <c r="S2034" s="18" t="str">
        <f t="shared" si="92"/>
        <v/>
      </c>
      <c r="T2034" s="18">
        <f>Ingredients!A2022</f>
        <v>0</v>
      </c>
    </row>
    <row r="2035" spans="19:20">
      <c r="S2035" s="18" t="str">
        <f t="shared" si="92"/>
        <v/>
      </c>
      <c r="T2035" s="18">
        <f>Ingredients!A2023</f>
        <v>0</v>
      </c>
    </row>
    <row r="2036" spans="19:20">
      <c r="S2036" s="18" t="str">
        <f t="shared" si="92"/>
        <v/>
      </c>
      <c r="T2036" s="18">
        <f>Ingredients!A2024</f>
        <v>0</v>
      </c>
    </row>
    <row r="2037" spans="19:20">
      <c r="S2037" s="18" t="str">
        <f t="shared" si="92"/>
        <v/>
      </c>
      <c r="T2037" s="18">
        <f>Ingredients!A2025</f>
        <v>0</v>
      </c>
    </row>
    <row r="2038" spans="19:20">
      <c r="S2038" s="18" t="str">
        <f t="shared" si="92"/>
        <v/>
      </c>
      <c r="T2038" s="18">
        <f>Ingredients!A2026</f>
        <v>0</v>
      </c>
    </row>
    <row r="2039" spans="19:20">
      <c r="S2039" s="18" t="str">
        <f t="shared" si="92"/>
        <v/>
      </c>
      <c r="T2039" s="18">
        <f>Ingredients!A2027</f>
        <v>0</v>
      </c>
    </row>
    <row r="2040" spans="19:20">
      <c r="S2040" s="18" t="str">
        <f t="shared" si="92"/>
        <v/>
      </c>
      <c r="T2040" s="18">
        <f>Ingredients!A2028</f>
        <v>0</v>
      </c>
    </row>
    <row r="2041" spans="19:20">
      <c r="S2041" s="18" t="str">
        <f t="shared" si="92"/>
        <v/>
      </c>
      <c r="T2041" s="18">
        <f>Ingredients!A2029</f>
        <v>0</v>
      </c>
    </row>
    <row r="2042" spans="19:20">
      <c r="S2042" s="18" t="str">
        <f t="shared" si="92"/>
        <v/>
      </c>
      <c r="T2042" s="18">
        <f>Ingredients!A2030</f>
        <v>0</v>
      </c>
    </row>
    <row r="2043" spans="19:20">
      <c r="S2043" s="18" t="str">
        <f t="shared" si="92"/>
        <v/>
      </c>
      <c r="T2043" s="18">
        <f>Ingredients!A2031</f>
        <v>0</v>
      </c>
    </row>
    <row r="2044" spans="19:20">
      <c r="S2044" s="18" t="str">
        <f t="shared" si="92"/>
        <v/>
      </c>
      <c r="T2044" s="18">
        <f>Ingredients!A2032</f>
        <v>0</v>
      </c>
    </row>
    <row r="2045" spans="19:20">
      <c r="S2045" s="18" t="str">
        <f t="shared" si="92"/>
        <v/>
      </c>
      <c r="T2045" s="18">
        <f>Ingredients!A2033</f>
        <v>0</v>
      </c>
    </row>
    <row r="2046" spans="19:20">
      <c r="S2046" s="18" t="str">
        <f t="shared" si="92"/>
        <v/>
      </c>
      <c r="T2046" s="18">
        <f>Ingredients!A2034</f>
        <v>0</v>
      </c>
    </row>
    <row r="2047" spans="19:20">
      <c r="S2047" s="18" t="str">
        <f t="shared" si="92"/>
        <v/>
      </c>
      <c r="T2047" s="18">
        <f>Ingredients!A2035</f>
        <v>0</v>
      </c>
    </row>
    <row r="2048" spans="19:20">
      <c r="S2048" s="18" t="str">
        <f t="shared" si="92"/>
        <v/>
      </c>
      <c r="T2048" s="18">
        <f>Ingredients!A2036</f>
        <v>0</v>
      </c>
    </row>
    <row r="2049" spans="19:20">
      <c r="S2049" s="18" t="str">
        <f t="shared" si="92"/>
        <v/>
      </c>
      <c r="T2049" s="18">
        <f>Ingredients!A2037</f>
        <v>0</v>
      </c>
    </row>
    <row r="2050" spans="19:20">
      <c r="S2050" s="18" t="str">
        <f t="shared" si="92"/>
        <v/>
      </c>
      <c r="T2050" s="18">
        <f>Ingredients!A2038</f>
        <v>0</v>
      </c>
    </row>
    <row r="2051" spans="19:20">
      <c r="S2051" s="18" t="str">
        <f t="shared" si="92"/>
        <v/>
      </c>
      <c r="T2051" s="18">
        <f>Ingredients!A2039</f>
        <v>0</v>
      </c>
    </row>
    <row r="2052" spans="19:20">
      <c r="S2052" s="18" t="str">
        <f t="shared" si="92"/>
        <v/>
      </c>
      <c r="T2052" s="18">
        <f>Ingredients!A2040</f>
        <v>0</v>
      </c>
    </row>
    <row r="2053" spans="19:20">
      <c r="S2053" s="18" t="str">
        <f t="shared" si="92"/>
        <v/>
      </c>
      <c r="T2053" s="18">
        <f>Ingredients!A2041</f>
        <v>0</v>
      </c>
    </row>
    <row r="2054" spans="19:20">
      <c r="S2054" s="18" t="str">
        <f t="shared" si="92"/>
        <v/>
      </c>
      <c r="T2054" s="18">
        <f>Ingredients!A2042</f>
        <v>0</v>
      </c>
    </row>
    <row r="2055" spans="19:20">
      <c r="S2055" s="18" t="str">
        <f t="shared" si="92"/>
        <v/>
      </c>
      <c r="T2055" s="18">
        <f>Ingredients!A2043</f>
        <v>0</v>
      </c>
    </row>
    <row r="2056" spans="19:20">
      <c r="S2056" s="18" t="str">
        <f t="shared" si="92"/>
        <v/>
      </c>
      <c r="T2056" s="18">
        <f>Ingredients!A2044</f>
        <v>0</v>
      </c>
    </row>
    <row r="2057" spans="19:20">
      <c r="S2057" s="18" t="str">
        <f t="shared" si="92"/>
        <v/>
      </c>
      <c r="T2057" s="18">
        <f>Ingredients!A2045</f>
        <v>0</v>
      </c>
    </row>
    <row r="2058" spans="19:20">
      <c r="S2058" s="18" t="str">
        <f t="shared" si="92"/>
        <v/>
      </c>
      <c r="T2058" s="18">
        <f>Ingredients!A2046</f>
        <v>0</v>
      </c>
    </row>
    <row r="2059" spans="19:20">
      <c r="S2059" s="18" t="str">
        <f t="shared" si="92"/>
        <v/>
      </c>
      <c r="T2059" s="18">
        <f>Ingredients!A2047</f>
        <v>0</v>
      </c>
    </row>
    <row r="2060" spans="19:20">
      <c r="S2060" s="18" t="str">
        <f t="shared" si="92"/>
        <v/>
      </c>
      <c r="T2060" s="18">
        <f>Ingredients!A2048</f>
        <v>0</v>
      </c>
    </row>
    <row r="2061" spans="19:20">
      <c r="S2061" s="18" t="str">
        <f t="shared" si="92"/>
        <v/>
      </c>
      <c r="T2061" s="18">
        <f>Ingredients!A2049</f>
        <v>0</v>
      </c>
    </row>
    <row r="2062" spans="19:20">
      <c r="S2062" s="18" t="str">
        <f t="shared" si="92"/>
        <v/>
      </c>
      <c r="T2062" s="18">
        <f>Ingredients!A2050</f>
        <v>0</v>
      </c>
    </row>
    <row r="2063" spans="19:20">
      <c r="S2063" s="18" t="str">
        <f t="shared" si="92"/>
        <v/>
      </c>
      <c r="T2063" s="18">
        <f>Ingredients!A2051</f>
        <v>0</v>
      </c>
    </row>
    <row r="2064" spans="19:20">
      <c r="S2064" s="18" t="str">
        <f t="shared" si="92"/>
        <v/>
      </c>
      <c r="T2064" s="18">
        <f>Ingredients!A2052</f>
        <v>0</v>
      </c>
    </row>
    <row r="2065" spans="19:20">
      <c r="S2065" s="18" t="str">
        <f t="shared" si="92"/>
        <v/>
      </c>
      <c r="T2065" s="18">
        <f>Ingredients!A2053</f>
        <v>0</v>
      </c>
    </row>
    <row r="2066" spans="19:20">
      <c r="S2066" s="18" t="str">
        <f t="shared" si="92"/>
        <v/>
      </c>
      <c r="T2066" s="18">
        <f>Ingredients!A2054</f>
        <v>0</v>
      </c>
    </row>
    <row r="2067" spans="19:20">
      <c r="S2067" s="18" t="str">
        <f t="shared" si="92"/>
        <v/>
      </c>
      <c r="T2067" s="18">
        <f>Ingredients!A2055</f>
        <v>0</v>
      </c>
    </row>
    <row r="2068" spans="19:20">
      <c r="S2068" s="18" t="str">
        <f t="shared" si="92"/>
        <v/>
      </c>
      <c r="T2068" s="18">
        <f>Ingredients!A2056</f>
        <v>0</v>
      </c>
    </row>
    <row r="2069" spans="19:20">
      <c r="S2069" s="18" t="str">
        <f t="shared" si="92"/>
        <v/>
      </c>
      <c r="T2069" s="18">
        <f>Ingredients!A2057</f>
        <v>0</v>
      </c>
    </row>
    <row r="2070" spans="19:20">
      <c r="S2070" s="18" t="str">
        <f t="shared" si="92"/>
        <v/>
      </c>
      <c r="T2070" s="18">
        <f>Ingredients!A2058</f>
        <v>0</v>
      </c>
    </row>
    <row r="2071" spans="19:20">
      <c r="S2071" s="18" t="str">
        <f t="shared" si="92"/>
        <v/>
      </c>
      <c r="T2071" s="18">
        <f>Ingredients!A2059</f>
        <v>0</v>
      </c>
    </row>
    <row r="2072" spans="19:20">
      <c r="S2072" s="18" t="str">
        <f t="shared" si="92"/>
        <v/>
      </c>
      <c r="T2072" s="18">
        <f>Ingredients!A2060</f>
        <v>0</v>
      </c>
    </row>
    <row r="2073" spans="19:20">
      <c r="S2073" s="18" t="str">
        <f t="shared" si="92"/>
        <v/>
      </c>
      <c r="T2073" s="18">
        <f>Ingredients!A2061</f>
        <v>0</v>
      </c>
    </row>
    <row r="2074" spans="19:20">
      <c r="S2074" s="18" t="str">
        <f t="shared" si="92"/>
        <v/>
      </c>
      <c r="T2074" s="18">
        <f>Ingredients!A2062</f>
        <v>0</v>
      </c>
    </row>
    <row r="2075" spans="19:20">
      <c r="S2075" s="18" t="str">
        <f t="shared" si="92"/>
        <v/>
      </c>
      <c r="T2075" s="18">
        <f>Ingredients!A2063</f>
        <v>0</v>
      </c>
    </row>
    <row r="2076" spans="19:20">
      <c r="S2076" s="18" t="str">
        <f t="shared" si="92"/>
        <v/>
      </c>
      <c r="T2076" s="18">
        <f>Ingredients!A2064</f>
        <v>0</v>
      </c>
    </row>
    <row r="2077" spans="19:20">
      <c r="S2077" s="18" t="str">
        <f t="shared" si="92"/>
        <v/>
      </c>
      <c r="T2077" s="18">
        <f>Ingredients!A2065</f>
        <v>0</v>
      </c>
    </row>
    <row r="2078" spans="19:20">
      <c r="S2078" s="18" t="str">
        <f t="shared" si="92"/>
        <v/>
      </c>
      <c r="T2078" s="18">
        <f>Ingredients!A2066</f>
        <v>0</v>
      </c>
    </row>
    <row r="2079" spans="19:20">
      <c r="S2079" s="18" t="str">
        <f t="shared" si="92"/>
        <v/>
      </c>
      <c r="T2079" s="18">
        <f>Ingredients!A2067</f>
        <v>0</v>
      </c>
    </row>
    <row r="2080" spans="19:20">
      <c r="S2080" s="18" t="str">
        <f t="shared" si="92"/>
        <v/>
      </c>
      <c r="T2080" s="18">
        <f>Ingredients!A2068</f>
        <v>0</v>
      </c>
    </row>
    <row r="2081" spans="19:20">
      <c r="S2081" s="18" t="str">
        <f t="shared" ref="S2081:S2144" si="93">IF(T2081=0,"",T2081)</f>
        <v/>
      </c>
      <c r="T2081" s="18">
        <f>Ingredients!A2069</f>
        <v>0</v>
      </c>
    </row>
    <row r="2082" spans="19:20">
      <c r="S2082" s="18" t="str">
        <f t="shared" si="93"/>
        <v/>
      </c>
      <c r="T2082" s="18">
        <f>Ingredients!A2070</f>
        <v>0</v>
      </c>
    </row>
    <row r="2083" spans="19:20">
      <c r="S2083" s="18" t="str">
        <f t="shared" si="93"/>
        <v/>
      </c>
      <c r="T2083" s="18">
        <f>Ingredients!A2071</f>
        <v>0</v>
      </c>
    </row>
    <row r="2084" spans="19:20">
      <c r="S2084" s="18" t="str">
        <f t="shared" si="93"/>
        <v/>
      </c>
      <c r="T2084" s="18">
        <f>Ingredients!A2072</f>
        <v>0</v>
      </c>
    </row>
    <row r="2085" spans="19:20">
      <c r="S2085" s="18" t="str">
        <f t="shared" si="93"/>
        <v/>
      </c>
      <c r="T2085" s="18">
        <f>Ingredients!A2073</f>
        <v>0</v>
      </c>
    </row>
    <row r="2086" spans="19:20">
      <c r="S2086" s="18" t="str">
        <f t="shared" si="93"/>
        <v/>
      </c>
      <c r="T2086" s="18">
        <f>Ingredients!A2074</f>
        <v>0</v>
      </c>
    </row>
    <row r="2087" spans="19:20">
      <c r="S2087" s="18" t="str">
        <f t="shared" si="93"/>
        <v/>
      </c>
      <c r="T2087" s="18">
        <f>Ingredients!A2075</f>
        <v>0</v>
      </c>
    </row>
    <row r="2088" spans="19:20">
      <c r="S2088" s="18" t="str">
        <f t="shared" si="93"/>
        <v/>
      </c>
      <c r="T2088" s="18">
        <f>Ingredients!A2076</f>
        <v>0</v>
      </c>
    </row>
    <row r="2089" spans="19:20">
      <c r="S2089" s="18" t="str">
        <f t="shared" si="93"/>
        <v/>
      </c>
      <c r="T2089" s="18">
        <f>Ingredients!A2077</f>
        <v>0</v>
      </c>
    </row>
    <row r="2090" spans="19:20">
      <c r="S2090" s="18" t="str">
        <f t="shared" si="93"/>
        <v/>
      </c>
      <c r="T2090" s="18">
        <f>Ingredients!A2078</f>
        <v>0</v>
      </c>
    </row>
    <row r="2091" spans="19:20">
      <c r="S2091" s="18" t="str">
        <f t="shared" si="93"/>
        <v/>
      </c>
      <c r="T2091" s="18">
        <f>Ingredients!A2079</f>
        <v>0</v>
      </c>
    </row>
    <row r="2092" spans="19:20">
      <c r="S2092" s="18" t="str">
        <f t="shared" si="93"/>
        <v/>
      </c>
      <c r="T2092" s="18">
        <f>Ingredients!A2080</f>
        <v>0</v>
      </c>
    </row>
    <row r="2093" spans="19:20">
      <c r="S2093" s="18" t="str">
        <f t="shared" si="93"/>
        <v/>
      </c>
      <c r="T2093" s="18">
        <f>Ingredients!A2081</f>
        <v>0</v>
      </c>
    </row>
    <row r="2094" spans="19:20">
      <c r="S2094" s="18" t="str">
        <f t="shared" si="93"/>
        <v/>
      </c>
      <c r="T2094" s="18">
        <f>Ingredients!A2082</f>
        <v>0</v>
      </c>
    </row>
    <row r="2095" spans="19:20">
      <c r="S2095" s="18" t="str">
        <f t="shared" si="93"/>
        <v/>
      </c>
      <c r="T2095" s="18">
        <f>Ingredients!A2083</f>
        <v>0</v>
      </c>
    </row>
    <row r="2096" spans="19:20">
      <c r="S2096" s="18" t="str">
        <f t="shared" si="93"/>
        <v/>
      </c>
      <c r="T2096" s="18">
        <f>Ingredients!A2084</f>
        <v>0</v>
      </c>
    </row>
    <row r="2097" spans="19:20">
      <c r="S2097" s="18" t="str">
        <f t="shared" si="93"/>
        <v/>
      </c>
      <c r="T2097" s="18">
        <f>Ingredients!A2085</f>
        <v>0</v>
      </c>
    </row>
    <row r="2098" spans="19:20">
      <c r="S2098" s="18" t="str">
        <f t="shared" si="93"/>
        <v/>
      </c>
      <c r="T2098" s="18">
        <f>Ingredients!A2086</f>
        <v>0</v>
      </c>
    </row>
    <row r="2099" spans="19:20">
      <c r="S2099" s="18" t="str">
        <f t="shared" si="93"/>
        <v/>
      </c>
      <c r="T2099" s="18">
        <f>Ingredients!A2087</f>
        <v>0</v>
      </c>
    </row>
    <row r="2100" spans="19:20">
      <c r="S2100" s="18" t="str">
        <f t="shared" si="93"/>
        <v/>
      </c>
      <c r="T2100" s="18">
        <f>Ingredients!A2088</f>
        <v>0</v>
      </c>
    </row>
    <row r="2101" spans="19:20">
      <c r="S2101" s="18" t="str">
        <f t="shared" si="93"/>
        <v/>
      </c>
      <c r="T2101" s="18">
        <f>Ingredients!A2089</f>
        <v>0</v>
      </c>
    </row>
    <row r="2102" spans="19:20">
      <c r="S2102" s="18" t="str">
        <f t="shared" si="93"/>
        <v/>
      </c>
      <c r="T2102" s="18">
        <f>Ingredients!A2090</f>
        <v>0</v>
      </c>
    </row>
    <row r="2103" spans="19:20">
      <c r="S2103" s="18" t="str">
        <f t="shared" si="93"/>
        <v/>
      </c>
      <c r="T2103" s="18">
        <f>Ingredients!A2091</f>
        <v>0</v>
      </c>
    </row>
    <row r="2104" spans="19:20">
      <c r="S2104" s="18" t="str">
        <f t="shared" si="93"/>
        <v/>
      </c>
      <c r="T2104" s="18">
        <f>Ingredients!A2092</f>
        <v>0</v>
      </c>
    </row>
    <row r="2105" spans="19:20">
      <c r="S2105" s="18" t="str">
        <f t="shared" si="93"/>
        <v/>
      </c>
      <c r="T2105" s="18">
        <f>Ingredients!A2093</f>
        <v>0</v>
      </c>
    </row>
    <row r="2106" spans="19:20">
      <c r="S2106" s="18" t="str">
        <f t="shared" si="93"/>
        <v/>
      </c>
      <c r="T2106" s="18">
        <f>Ingredients!A2094</f>
        <v>0</v>
      </c>
    </row>
    <row r="2107" spans="19:20">
      <c r="S2107" s="18" t="str">
        <f t="shared" si="93"/>
        <v/>
      </c>
      <c r="T2107" s="18">
        <f>Ingredients!A2095</f>
        <v>0</v>
      </c>
    </row>
    <row r="2108" spans="19:20">
      <c r="S2108" s="18" t="str">
        <f t="shared" si="93"/>
        <v/>
      </c>
      <c r="T2108" s="18">
        <f>Ingredients!A2096</f>
        <v>0</v>
      </c>
    </row>
    <row r="2109" spans="19:20">
      <c r="S2109" s="18" t="str">
        <f t="shared" si="93"/>
        <v/>
      </c>
      <c r="T2109" s="18">
        <f>Ingredients!A2097</f>
        <v>0</v>
      </c>
    </row>
    <row r="2110" spans="19:20">
      <c r="S2110" s="18" t="str">
        <f t="shared" si="93"/>
        <v/>
      </c>
      <c r="T2110" s="18">
        <f>Ingredients!A2098</f>
        <v>0</v>
      </c>
    </row>
    <row r="2111" spans="19:20">
      <c r="S2111" s="18" t="str">
        <f t="shared" si="93"/>
        <v/>
      </c>
      <c r="T2111" s="18">
        <f>Ingredients!A2099</f>
        <v>0</v>
      </c>
    </row>
    <row r="2112" spans="19:20">
      <c r="S2112" s="18" t="str">
        <f t="shared" si="93"/>
        <v/>
      </c>
      <c r="T2112" s="18">
        <f>Ingredients!A2100</f>
        <v>0</v>
      </c>
    </row>
    <row r="2113" spans="19:20">
      <c r="S2113" s="18" t="str">
        <f t="shared" si="93"/>
        <v/>
      </c>
      <c r="T2113" s="18">
        <f>Ingredients!A2101</f>
        <v>0</v>
      </c>
    </row>
    <row r="2114" spans="19:20">
      <c r="S2114" s="18" t="str">
        <f t="shared" si="93"/>
        <v/>
      </c>
      <c r="T2114" s="18">
        <f>Ingredients!A2102</f>
        <v>0</v>
      </c>
    </row>
    <row r="2115" spans="19:20">
      <c r="S2115" s="18" t="str">
        <f t="shared" si="93"/>
        <v/>
      </c>
      <c r="T2115" s="18">
        <f>Ingredients!A2103</f>
        <v>0</v>
      </c>
    </row>
    <row r="2116" spans="19:20">
      <c r="S2116" s="18" t="str">
        <f t="shared" si="93"/>
        <v/>
      </c>
      <c r="T2116" s="18">
        <f>Ingredients!A2074</f>
        <v>0</v>
      </c>
    </row>
    <row r="2117" spans="19:20">
      <c r="S2117" s="18" t="str">
        <f t="shared" si="93"/>
        <v/>
      </c>
      <c r="T2117" s="18">
        <f>Ingredients!A2075</f>
        <v>0</v>
      </c>
    </row>
    <row r="2118" spans="19:20">
      <c r="S2118" s="18" t="str">
        <f t="shared" si="93"/>
        <v/>
      </c>
      <c r="T2118" s="18">
        <f>Ingredients!A2076</f>
        <v>0</v>
      </c>
    </row>
    <row r="2119" spans="19:20">
      <c r="S2119" s="18" t="str">
        <f t="shared" si="93"/>
        <v/>
      </c>
      <c r="T2119" s="18">
        <f>Ingredients!A2077</f>
        <v>0</v>
      </c>
    </row>
    <row r="2120" spans="19:20">
      <c r="S2120" s="18" t="str">
        <f t="shared" si="93"/>
        <v/>
      </c>
      <c r="T2120" s="18">
        <f>Ingredients!A2078</f>
        <v>0</v>
      </c>
    </row>
    <row r="2121" spans="19:20">
      <c r="S2121" s="18" t="str">
        <f t="shared" si="93"/>
        <v/>
      </c>
      <c r="T2121" s="18">
        <f>Ingredients!A2079</f>
        <v>0</v>
      </c>
    </row>
    <row r="2122" spans="19:20">
      <c r="S2122" s="18" t="str">
        <f t="shared" si="93"/>
        <v/>
      </c>
      <c r="T2122" s="18">
        <f>Ingredients!A2080</f>
        <v>0</v>
      </c>
    </row>
    <row r="2123" spans="19:20">
      <c r="S2123" s="18" t="str">
        <f t="shared" si="93"/>
        <v/>
      </c>
      <c r="T2123" s="18">
        <f>Ingredients!A2081</f>
        <v>0</v>
      </c>
    </row>
    <row r="2124" spans="19:20">
      <c r="S2124" s="18" t="str">
        <f t="shared" si="93"/>
        <v/>
      </c>
      <c r="T2124" s="18">
        <f>Ingredients!A2082</f>
        <v>0</v>
      </c>
    </row>
    <row r="2125" spans="19:20">
      <c r="S2125" s="18" t="str">
        <f t="shared" si="93"/>
        <v/>
      </c>
      <c r="T2125" s="18">
        <f>Ingredients!A2083</f>
        <v>0</v>
      </c>
    </row>
    <row r="2126" spans="19:20">
      <c r="S2126" s="18" t="str">
        <f t="shared" si="93"/>
        <v/>
      </c>
      <c r="T2126" s="18">
        <f>Ingredients!A2084</f>
        <v>0</v>
      </c>
    </row>
    <row r="2127" spans="19:20">
      <c r="S2127" s="18" t="str">
        <f t="shared" si="93"/>
        <v/>
      </c>
      <c r="T2127" s="18">
        <f>Ingredients!A2085</f>
        <v>0</v>
      </c>
    </row>
    <row r="2128" spans="19:20">
      <c r="S2128" s="18" t="str">
        <f t="shared" si="93"/>
        <v/>
      </c>
      <c r="T2128" s="18">
        <f>Ingredients!A2086</f>
        <v>0</v>
      </c>
    </row>
    <row r="2129" spans="19:20">
      <c r="S2129" s="18" t="str">
        <f t="shared" si="93"/>
        <v/>
      </c>
      <c r="T2129" s="18">
        <f>Ingredients!A2087</f>
        <v>0</v>
      </c>
    </row>
    <row r="2130" spans="19:20">
      <c r="S2130" s="18" t="str">
        <f t="shared" si="93"/>
        <v/>
      </c>
      <c r="T2130" s="18">
        <f>Ingredients!A2088</f>
        <v>0</v>
      </c>
    </row>
    <row r="2131" spans="19:20">
      <c r="S2131" s="18" t="str">
        <f t="shared" si="93"/>
        <v/>
      </c>
      <c r="T2131" s="18">
        <f>Ingredients!A2089</f>
        <v>0</v>
      </c>
    </row>
    <row r="2132" spans="19:20">
      <c r="S2132" s="18" t="str">
        <f t="shared" si="93"/>
        <v/>
      </c>
      <c r="T2132" s="18">
        <f>Ingredients!A2090</f>
        <v>0</v>
      </c>
    </row>
    <row r="2133" spans="19:20">
      <c r="S2133" s="18" t="str">
        <f t="shared" si="93"/>
        <v/>
      </c>
      <c r="T2133" s="18">
        <f>Ingredients!A2091</f>
        <v>0</v>
      </c>
    </row>
    <row r="2134" spans="19:20">
      <c r="S2134" s="18" t="str">
        <f t="shared" si="93"/>
        <v/>
      </c>
      <c r="T2134" s="18">
        <f>Ingredients!A2092</f>
        <v>0</v>
      </c>
    </row>
    <row r="2135" spans="19:20">
      <c r="S2135" s="18" t="str">
        <f t="shared" si="93"/>
        <v/>
      </c>
      <c r="T2135" s="18">
        <f>Ingredients!A2093</f>
        <v>0</v>
      </c>
    </row>
    <row r="2136" spans="19:20">
      <c r="S2136" s="18" t="str">
        <f t="shared" si="93"/>
        <v/>
      </c>
      <c r="T2136" s="18">
        <f>Ingredients!A2094</f>
        <v>0</v>
      </c>
    </row>
    <row r="2137" spans="19:20">
      <c r="S2137" s="18" t="str">
        <f t="shared" si="93"/>
        <v/>
      </c>
      <c r="T2137" s="18">
        <f>Ingredients!A2095</f>
        <v>0</v>
      </c>
    </row>
    <row r="2138" spans="19:20">
      <c r="S2138" s="18" t="str">
        <f t="shared" si="93"/>
        <v/>
      </c>
      <c r="T2138" s="18">
        <f>Ingredients!A2096</f>
        <v>0</v>
      </c>
    </row>
    <row r="2139" spans="19:20">
      <c r="S2139" s="18" t="str">
        <f t="shared" si="93"/>
        <v/>
      </c>
      <c r="T2139" s="18">
        <f>Ingredients!A2097</f>
        <v>0</v>
      </c>
    </row>
    <row r="2140" spans="19:20">
      <c r="S2140" s="18" t="str">
        <f t="shared" si="93"/>
        <v/>
      </c>
      <c r="T2140" s="18">
        <f>Ingredients!A2098</f>
        <v>0</v>
      </c>
    </row>
    <row r="2141" spans="19:20">
      <c r="S2141" s="18" t="str">
        <f t="shared" si="93"/>
        <v/>
      </c>
      <c r="T2141" s="18">
        <f>Ingredients!A2099</f>
        <v>0</v>
      </c>
    </row>
    <row r="2142" spans="19:20">
      <c r="S2142" s="18" t="str">
        <f t="shared" si="93"/>
        <v/>
      </c>
      <c r="T2142" s="18">
        <f>Ingredients!A2100</f>
        <v>0</v>
      </c>
    </row>
    <row r="2143" spans="19:20">
      <c r="S2143" s="18" t="str">
        <f t="shared" si="93"/>
        <v/>
      </c>
      <c r="T2143" s="18">
        <f>Ingredients!A2101</f>
        <v>0</v>
      </c>
    </row>
    <row r="2144" spans="19:20">
      <c r="S2144" s="18" t="str">
        <f t="shared" si="93"/>
        <v/>
      </c>
      <c r="T2144" s="18">
        <f>Ingredients!A2102</f>
        <v>0</v>
      </c>
    </row>
    <row r="2145" spans="19:20">
      <c r="S2145" s="18" t="str">
        <f t="shared" ref="S2145:S2208" si="94">IF(T2145=0,"",T2145)</f>
        <v/>
      </c>
      <c r="T2145" s="18">
        <f>Ingredients!A2103</f>
        <v>0</v>
      </c>
    </row>
    <row r="2146" spans="19:20">
      <c r="S2146" s="18" t="str">
        <f t="shared" si="94"/>
        <v/>
      </c>
      <c r="T2146" s="18">
        <f>Ingredients!A2104</f>
        <v>0</v>
      </c>
    </row>
    <row r="2147" spans="19:20">
      <c r="S2147" s="18" t="str">
        <f t="shared" si="94"/>
        <v/>
      </c>
      <c r="T2147" s="18">
        <f>Ingredients!A2105</f>
        <v>0</v>
      </c>
    </row>
    <row r="2148" spans="19:20">
      <c r="S2148" s="18" t="str">
        <f t="shared" si="94"/>
        <v/>
      </c>
      <c r="T2148" s="18">
        <f>Ingredients!A2106</f>
        <v>0</v>
      </c>
    </row>
    <row r="2149" spans="19:20">
      <c r="S2149" s="18" t="str">
        <f t="shared" si="94"/>
        <v/>
      </c>
      <c r="T2149" s="18">
        <f>Ingredients!A2107</f>
        <v>0</v>
      </c>
    </row>
    <row r="2150" spans="19:20">
      <c r="S2150" s="18" t="str">
        <f t="shared" si="94"/>
        <v/>
      </c>
      <c r="T2150" s="18">
        <f>Ingredients!A2108</f>
        <v>0</v>
      </c>
    </row>
    <row r="2151" spans="19:20">
      <c r="S2151" s="18" t="str">
        <f t="shared" si="94"/>
        <v/>
      </c>
      <c r="T2151" s="18">
        <f>Ingredients!A2109</f>
        <v>0</v>
      </c>
    </row>
    <row r="2152" spans="19:20">
      <c r="S2152" s="18" t="str">
        <f t="shared" si="94"/>
        <v/>
      </c>
      <c r="T2152" s="18">
        <f>Ingredients!A2110</f>
        <v>0</v>
      </c>
    </row>
    <row r="2153" spans="19:20">
      <c r="S2153" s="18" t="str">
        <f t="shared" si="94"/>
        <v/>
      </c>
      <c r="T2153" s="18">
        <f>Ingredients!A2111</f>
        <v>0</v>
      </c>
    </row>
    <row r="2154" spans="19:20">
      <c r="S2154" s="18" t="str">
        <f t="shared" si="94"/>
        <v/>
      </c>
      <c r="T2154" s="18">
        <f>Ingredients!A2112</f>
        <v>0</v>
      </c>
    </row>
    <row r="2155" spans="19:20">
      <c r="S2155" s="18" t="str">
        <f t="shared" si="94"/>
        <v/>
      </c>
      <c r="T2155" s="18">
        <f>Ingredients!A2113</f>
        <v>0</v>
      </c>
    </row>
    <row r="2156" spans="19:20">
      <c r="S2156" s="18" t="str">
        <f t="shared" si="94"/>
        <v/>
      </c>
      <c r="T2156" s="18">
        <f>Ingredients!A2114</f>
        <v>0</v>
      </c>
    </row>
    <row r="2157" spans="19:20">
      <c r="S2157" s="18" t="str">
        <f t="shared" si="94"/>
        <v/>
      </c>
      <c r="T2157" s="18">
        <f>Ingredients!A2115</f>
        <v>0</v>
      </c>
    </row>
    <row r="2158" spans="19:20">
      <c r="S2158" s="18" t="str">
        <f t="shared" si="94"/>
        <v/>
      </c>
      <c r="T2158" s="18">
        <f>Ingredients!A2116</f>
        <v>0</v>
      </c>
    </row>
    <row r="2159" spans="19:20">
      <c r="S2159" s="18" t="str">
        <f t="shared" si="94"/>
        <v/>
      </c>
      <c r="T2159" s="18">
        <f>Ingredients!A2117</f>
        <v>0</v>
      </c>
    </row>
    <row r="2160" spans="19:20">
      <c r="S2160" s="18" t="str">
        <f t="shared" si="94"/>
        <v/>
      </c>
      <c r="T2160" s="18">
        <f>Ingredients!A2118</f>
        <v>0</v>
      </c>
    </row>
    <row r="2161" spans="19:20">
      <c r="S2161" s="18" t="str">
        <f t="shared" si="94"/>
        <v/>
      </c>
      <c r="T2161" s="18">
        <f>Ingredients!A2119</f>
        <v>0</v>
      </c>
    </row>
    <row r="2162" spans="19:20">
      <c r="S2162" s="18" t="str">
        <f t="shared" si="94"/>
        <v/>
      </c>
      <c r="T2162" s="18">
        <f>Ingredients!A2120</f>
        <v>0</v>
      </c>
    </row>
    <row r="2163" spans="19:20">
      <c r="S2163" s="18" t="str">
        <f t="shared" si="94"/>
        <v/>
      </c>
      <c r="T2163" s="18">
        <f>Ingredients!A2121</f>
        <v>0</v>
      </c>
    </row>
    <row r="2164" spans="19:20">
      <c r="S2164" s="18" t="str">
        <f t="shared" si="94"/>
        <v/>
      </c>
      <c r="T2164" s="18">
        <f>Ingredients!A2122</f>
        <v>0</v>
      </c>
    </row>
    <row r="2165" spans="19:20">
      <c r="S2165" s="18" t="str">
        <f t="shared" si="94"/>
        <v/>
      </c>
      <c r="T2165" s="18">
        <f>Ingredients!A2123</f>
        <v>0</v>
      </c>
    </row>
    <row r="2166" spans="19:20">
      <c r="S2166" s="18" t="str">
        <f t="shared" si="94"/>
        <v/>
      </c>
      <c r="T2166" s="18">
        <f>Ingredients!A2124</f>
        <v>0</v>
      </c>
    </row>
    <row r="2167" spans="19:20">
      <c r="S2167" s="18" t="str">
        <f t="shared" si="94"/>
        <v/>
      </c>
      <c r="T2167" s="18">
        <f>Ingredients!A2125</f>
        <v>0</v>
      </c>
    </row>
    <row r="2168" spans="19:20">
      <c r="S2168" s="18" t="str">
        <f t="shared" si="94"/>
        <v/>
      </c>
      <c r="T2168" s="18">
        <f>Ingredients!A2126</f>
        <v>0</v>
      </c>
    </row>
    <row r="2169" spans="19:20">
      <c r="S2169" s="18" t="str">
        <f t="shared" si="94"/>
        <v/>
      </c>
      <c r="T2169" s="18">
        <f>Ingredients!A2127</f>
        <v>0</v>
      </c>
    </row>
    <row r="2170" spans="19:20">
      <c r="S2170" s="18" t="str">
        <f t="shared" si="94"/>
        <v/>
      </c>
      <c r="T2170" s="18">
        <f>Ingredients!A2128</f>
        <v>0</v>
      </c>
    </row>
    <row r="2171" spans="19:20">
      <c r="S2171" s="18" t="str">
        <f t="shared" si="94"/>
        <v/>
      </c>
      <c r="T2171" s="18">
        <f>Ingredients!A2129</f>
        <v>0</v>
      </c>
    </row>
    <row r="2172" spans="19:20">
      <c r="S2172" s="18" t="str">
        <f t="shared" si="94"/>
        <v/>
      </c>
      <c r="T2172" s="18">
        <f>Ingredients!A2130</f>
        <v>0</v>
      </c>
    </row>
    <row r="2173" spans="19:20">
      <c r="S2173" s="18" t="str">
        <f t="shared" si="94"/>
        <v/>
      </c>
      <c r="T2173" s="18">
        <f>Ingredients!A2131</f>
        <v>0</v>
      </c>
    </row>
    <row r="2174" spans="19:20">
      <c r="S2174" s="18" t="str">
        <f t="shared" si="94"/>
        <v/>
      </c>
      <c r="T2174" s="18">
        <f>Ingredients!A2132</f>
        <v>0</v>
      </c>
    </row>
    <row r="2175" spans="19:20">
      <c r="S2175" s="18" t="str">
        <f t="shared" si="94"/>
        <v/>
      </c>
      <c r="T2175" s="18">
        <f>Ingredients!A2133</f>
        <v>0</v>
      </c>
    </row>
    <row r="2176" spans="19:20">
      <c r="S2176" s="18" t="str">
        <f t="shared" si="94"/>
        <v/>
      </c>
      <c r="T2176" s="18">
        <f>Ingredients!A2134</f>
        <v>0</v>
      </c>
    </row>
    <row r="2177" spans="19:20">
      <c r="S2177" s="18" t="str">
        <f t="shared" si="94"/>
        <v/>
      </c>
      <c r="T2177" s="18">
        <f>Ingredients!A2135</f>
        <v>0</v>
      </c>
    </row>
    <row r="2178" spans="19:20">
      <c r="S2178" s="18" t="str">
        <f t="shared" si="94"/>
        <v/>
      </c>
      <c r="T2178" s="18">
        <f>Ingredients!A2136</f>
        <v>0</v>
      </c>
    </row>
    <row r="2179" spans="19:20">
      <c r="S2179" s="18" t="str">
        <f t="shared" si="94"/>
        <v/>
      </c>
      <c r="T2179" s="18">
        <f>Ingredients!A2137</f>
        <v>0</v>
      </c>
    </row>
    <row r="2180" spans="19:20">
      <c r="S2180" s="18" t="str">
        <f t="shared" si="94"/>
        <v/>
      </c>
      <c r="T2180" s="18">
        <f>Ingredients!A2138</f>
        <v>0</v>
      </c>
    </row>
    <row r="2181" spans="19:20">
      <c r="S2181" s="18" t="str">
        <f t="shared" si="94"/>
        <v/>
      </c>
      <c r="T2181" s="18">
        <f>Ingredients!A2139</f>
        <v>0</v>
      </c>
    </row>
    <row r="2182" spans="19:20">
      <c r="S2182" s="18" t="str">
        <f t="shared" si="94"/>
        <v/>
      </c>
      <c r="T2182" s="18">
        <f>Ingredients!A2140</f>
        <v>0</v>
      </c>
    </row>
    <row r="2183" spans="19:20">
      <c r="S2183" s="18" t="str">
        <f t="shared" si="94"/>
        <v/>
      </c>
      <c r="T2183" s="18">
        <f>Ingredients!A2141</f>
        <v>0</v>
      </c>
    </row>
    <row r="2184" spans="19:20">
      <c r="S2184" s="18" t="str">
        <f t="shared" si="94"/>
        <v/>
      </c>
      <c r="T2184" s="18">
        <f>Ingredients!A2142</f>
        <v>0</v>
      </c>
    </row>
    <row r="2185" spans="19:20">
      <c r="S2185" s="18" t="str">
        <f t="shared" si="94"/>
        <v/>
      </c>
      <c r="T2185" s="18">
        <f>Ingredients!A2143</f>
        <v>0</v>
      </c>
    </row>
    <row r="2186" spans="19:20">
      <c r="S2186" s="18" t="str">
        <f t="shared" si="94"/>
        <v/>
      </c>
      <c r="T2186" s="18">
        <f>Ingredients!A2144</f>
        <v>0</v>
      </c>
    </row>
    <row r="2187" spans="19:20">
      <c r="S2187" s="18" t="str">
        <f t="shared" si="94"/>
        <v/>
      </c>
      <c r="T2187" s="18">
        <f>Ingredients!A2145</f>
        <v>0</v>
      </c>
    </row>
    <row r="2188" spans="19:20">
      <c r="S2188" s="18" t="str">
        <f t="shared" si="94"/>
        <v/>
      </c>
      <c r="T2188" s="18">
        <f>Ingredients!A2146</f>
        <v>0</v>
      </c>
    </row>
    <row r="2189" spans="19:20">
      <c r="S2189" s="18" t="str">
        <f t="shared" si="94"/>
        <v/>
      </c>
      <c r="T2189" s="18">
        <f>Ingredients!A2147</f>
        <v>0</v>
      </c>
    </row>
    <row r="2190" spans="19:20">
      <c r="S2190" s="18" t="str">
        <f t="shared" si="94"/>
        <v/>
      </c>
      <c r="T2190" s="18">
        <f>Ingredients!A2148</f>
        <v>0</v>
      </c>
    </row>
    <row r="2191" spans="19:20">
      <c r="S2191" s="18" t="str">
        <f t="shared" si="94"/>
        <v/>
      </c>
      <c r="T2191" s="18">
        <f>Ingredients!A2149</f>
        <v>0</v>
      </c>
    </row>
    <row r="2192" spans="19:20">
      <c r="S2192" s="18" t="str">
        <f t="shared" si="94"/>
        <v/>
      </c>
      <c r="T2192" s="18">
        <f>Ingredients!A2150</f>
        <v>0</v>
      </c>
    </row>
    <row r="2193" spans="19:20">
      <c r="S2193" s="18" t="str">
        <f t="shared" si="94"/>
        <v/>
      </c>
      <c r="T2193" s="18">
        <f>Ingredients!A2151</f>
        <v>0</v>
      </c>
    </row>
    <row r="2194" spans="19:20">
      <c r="S2194" s="18" t="str">
        <f t="shared" si="94"/>
        <v/>
      </c>
      <c r="T2194" s="18">
        <f>Ingredients!A2152</f>
        <v>0</v>
      </c>
    </row>
    <row r="2195" spans="19:20">
      <c r="S2195" s="18" t="str">
        <f t="shared" si="94"/>
        <v/>
      </c>
      <c r="T2195" s="18">
        <f>Ingredients!A2153</f>
        <v>0</v>
      </c>
    </row>
    <row r="2196" spans="19:20">
      <c r="S2196" s="18" t="str">
        <f t="shared" si="94"/>
        <v/>
      </c>
      <c r="T2196" s="18">
        <f>Ingredients!A2154</f>
        <v>0</v>
      </c>
    </row>
    <row r="2197" spans="19:20">
      <c r="S2197" s="18" t="str">
        <f t="shared" si="94"/>
        <v/>
      </c>
      <c r="T2197" s="18">
        <f>Ingredients!A2155</f>
        <v>0</v>
      </c>
    </row>
    <row r="2198" spans="19:20">
      <c r="S2198" s="18" t="str">
        <f t="shared" si="94"/>
        <v/>
      </c>
      <c r="T2198" s="18">
        <f>Ingredients!A2156</f>
        <v>0</v>
      </c>
    </row>
    <row r="2199" spans="19:20">
      <c r="S2199" s="18" t="str">
        <f t="shared" si="94"/>
        <v/>
      </c>
      <c r="T2199" s="18">
        <f>Ingredients!A2157</f>
        <v>0</v>
      </c>
    </row>
    <row r="2200" spans="19:20">
      <c r="S2200" s="18" t="str">
        <f t="shared" si="94"/>
        <v/>
      </c>
      <c r="T2200" s="18">
        <f>Ingredients!A2158</f>
        <v>0</v>
      </c>
    </row>
    <row r="2201" spans="19:20">
      <c r="S2201" s="18" t="str">
        <f t="shared" si="94"/>
        <v/>
      </c>
      <c r="T2201" s="18">
        <f>Ingredients!A2159</f>
        <v>0</v>
      </c>
    </row>
    <row r="2202" spans="19:20">
      <c r="S2202" s="18" t="str">
        <f t="shared" si="94"/>
        <v/>
      </c>
      <c r="T2202" s="18">
        <f>Ingredients!A2160</f>
        <v>0</v>
      </c>
    </row>
    <row r="2203" spans="19:20">
      <c r="S2203" s="18" t="str">
        <f t="shared" si="94"/>
        <v/>
      </c>
      <c r="T2203" s="18">
        <f>Ingredients!A2161</f>
        <v>0</v>
      </c>
    </row>
    <row r="2204" spans="19:20">
      <c r="S2204" s="18" t="str">
        <f t="shared" si="94"/>
        <v/>
      </c>
      <c r="T2204" s="18">
        <f>Ingredients!A2162</f>
        <v>0</v>
      </c>
    </row>
    <row r="2205" spans="19:20">
      <c r="S2205" s="18" t="str">
        <f t="shared" si="94"/>
        <v/>
      </c>
      <c r="T2205" s="18">
        <f>Ingredients!A2163</f>
        <v>0</v>
      </c>
    </row>
    <row r="2206" spans="19:20">
      <c r="S2206" s="18" t="str">
        <f t="shared" si="94"/>
        <v/>
      </c>
      <c r="T2206" s="18">
        <f>Ingredients!A2164</f>
        <v>0</v>
      </c>
    </row>
    <row r="2207" spans="19:20">
      <c r="S2207" s="18" t="str">
        <f t="shared" si="94"/>
        <v/>
      </c>
      <c r="T2207" s="18">
        <f>Ingredients!A2165</f>
        <v>0</v>
      </c>
    </row>
    <row r="2208" spans="19:20">
      <c r="S2208" s="18" t="str">
        <f t="shared" si="94"/>
        <v/>
      </c>
      <c r="T2208" s="18">
        <f>Ingredients!A2166</f>
        <v>0</v>
      </c>
    </row>
    <row r="2209" spans="19:20">
      <c r="S2209" s="18" t="str">
        <f t="shared" ref="S2209:S2254" si="95">IF(T2209=0,"",T2209)</f>
        <v/>
      </c>
      <c r="T2209" s="18">
        <f>Ingredients!A2167</f>
        <v>0</v>
      </c>
    </row>
    <row r="2210" spans="19:20">
      <c r="S2210" s="18" t="str">
        <f t="shared" si="95"/>
        <v/>
      </c>
      <c r="T2210" s="18">
        <f>Ingredients!A2168</f>
        <v>0</v>
      </c>
    </row>
    <row r="2211" spans="19:20">
      <c r="S2211" s="18" t="str">
        <f t="shared" si="95"/>
        <v/>
      </c>
      <c r="T2211" s="18">
        <f>Ingredients!A2169</f>
        <v>0</v>
      </c>
    </row>
    <row r="2212" spans="19:20">
      <c r="S2212" s="18" t="str">
        <f t="shared" si="95"/>
        <v/>
      </c>
      <c r="T2212" s="18">
        <f>Ingredients!A2170</f>
        <v>0</v>
      </c>
    </row>
    <row r="2213" spans="19:20">
      <c r="S2213" s="18" t="str">
        <f t="shared" si="95"/>
        <v/>
      </c>
      <c r="T2213" s="18">
        <f>Ingredients!A2171</f>
        <v>0</v>
      </c>
    </row>
    <row r="2214" spans="19:20">
      <c r="S2214" s="18" t="str">
        <f t="shared" si="95"/>
        <v/>
      </c>
      <c r="T2214" s="18">
        <f>Ingredients!A2172</f>
        <v>0</v>
      </c>
    </row>
    <row r="2215" spans="19:20">
      <c r="S2215" s="18" t="str">
        <f t="shared" si="95"/>
        <v/>
      </c>
      <c r="T2215" s="18">
        <f>Ingredients!A2173</f>
        <v>0</v>
      </c>
    </row>
    <row r="2216" spans="19:20">
      <c r="S2216" s="18" t="str">
        <f t="shared" si="95"/>
        <v/>
      </c>
      <c r="T2216" s="18">
        <f>Ingredients!A2174</f>
        <v>0</v>
      </c>
    </row>
    <row r="2217" spans="19:20">
      <c r="S2217" s="18" t="str">
        <f t="shared" si="95"/>
        <v/>
      </c>
      <c r="T2217" s="18">
        <f>Ingredients!A2175</f>
        <v>0</v>
      </c>
    </row>
    <row r="2218" spans="19:20">
      <c r="S2218" s="18" t="str">
        <f t="shared" si="95"/>
        <v/>
      </c>
      <c r="T2218" s="18">
        <f>Ingredients!A2176</f>
        <v>0</v>
      </c>
    </row>
    <row r="2219" spans="19:20">
      <c r="S2219" s="18" t="str">
        <f t="shared" si="95"/>
        <v/>
      </c>
      <c r="T2219" s="18">
        <f>Ingredients!A2177</f>
        <v>0</v>
      </c>
    </row>
    <row r="2220" spans="19:20">
      <c r="S2220" s="18" t="str">
        <f t="shared" si="95"/>
        <v/>
      </c>
      <c r="T2220" s="18">
        <f>Ingredients!A2178</f>
        <v>0</v>
      </c>
    </row>
    <row r="2221" spans="19:20">
      <c r="S2221" s="18" t="str">
        <f t="shared" si="95"/>
        <v/>
      </c>
      <c r="T2221" s="18">
        <f>Ingredients!A2179</f>
        <v>0</v>
      </c>
    </row>
    <row r="2222" spans="19:20">
      <c r="S2222" s="18" t="str">
        <f t="shared" si="95"/>
        <v/>
      </c>
      <c r="T2222" s="18">
        <f>Ingredients!A2180</f>
        <v>0</v>
      </c>
    </row>
    <row r="2223" spans="19:20">
      <c r="S2223" s="18" t="str">
        <f t="shared" si="95"/>
        <v/>
      </c>
      <c r="T2223" s="18">
        <f>Ingredients!A2181</f>
        <v>0</v>
      </c>
    </row>
    <row r="2224" spans="19:20">
      <c r="S2224" s="18" t="str">
        <f t="shared" si="95"/>
        <v/>
      </c>
      <c r="T2224" s="18">
        <f>Ingredients!A2182</f>
        <v>0</v>
      </c>
    </row>
    <row r="2225" spans="19:20">
      <c r="S2225" s="18" t="str">
        <f t="shared" si="95"/>
        <v/>
      </c>
      <c r="T2225" s="18">
        <f>Ingredients!A2183</f>
        <v>0</v>
      </c>
    </row>
    <row r="2226" spans="19:20">
      <c r="S2226" s="18" t="str">
        <f t="shared" si="95"/>
        <v/>
      </c>
      <c r="T2226" s="18">
        <f>Ingredients!A2184</f>
        <v>0</v>
      </c>
    </row>
    <row r="2227" spans="19:20">
      <c r="S2227" s="18" t="str">
        <f t="shared" si="95"/>
        <v/>
      </c>
      <c r="T2227" s="18">
        <f>Ingredients!A2185</f>
        <v>0</v>
      </c>
    </row>
    <row r="2228" spans="19:20">
      <c r="S2228" s="18" t="str">
        <f t="shared" si="95"/>
        <v/>
      </c>
      <c r="T2228" s="18">
        <f>Ingredients!A2186</f>
        <v>0</v>
      </c>
    </row>
    <row r="2229" spans="19:20">
      <c r="S2229" s="18" t="str">
        <f t="shared" si="95"/>
        <v/>
      </c>
      <c r="T2229" s="18">
        <f>Ingredients!A2187</f>
        <v>0</v>
      </c>
    </row>
    <row r="2230" spans="19:20">
      <c r="S2230" s="18" t="str">
        <f t="shared" si="95"/>
        <v/>
      </c>
      <c r="T2230" s="18">
        <f>Ingredients!A2188</f>
        <v>0</v>
      </c>
    </row>
    <row r="2231" spans="19:20">
      <c r="S2231" s="18" t="str">
        <f t="shared" si="95"/>
        <v/>
      </c>
      <c r="T2231" s="18">
        <f>Ingredients!A2189</f>
        <v>0</v>
      </c>
    </row>
    <row r="2232" spans="19:20">
      <c r="S2232" s="18" t="str">
        <f t="shared" si="95"/>
        <v/>
      </c>
      <c r="T2232" s="18">
        <f>Ingredients!A2190</f>
        <v>0</v>
      </c>
    </row>
    <row r="2233" spans="19:20">
      <c r="S2233" s="18" t="str">
        <f t="shared" si="95"/>
        <v/>
      </c>
      <c r="T2233" s="18">
        <f>Ingredients!A2191</f>
        <v>0</v>
      </c>
    </row>
    <row r="2234" spans="19:20">
      <c r="S2234" s="18" t="str">
        <f t="shared" si="95"/>
        <v/>
      </c>
      <c r="T2234" s="18">
        <f>Ingredients!A2192</f>
        <v>0</v>
      </c>
    </row>
    <row r="2235" spans="19:20">
      <c r="S2235" s="18" t="str">
        <f t="shared" si="95"/>
        <v/>
      </c>
      <c r="T2235" s="18">
        <f>Ingredients!A2193</f>
        <v>0</v>
      </c>
    </row>
    <row r="2236" spans="19:20">
      <c r="S2236" s="18" t="str">
        <f t="shared" si="95"/>
        <v/>
      </c>
      <c r="T2236" s="18">
        <f>Ingredients!A2194</f>
        <v>0</v>
      </c>
    </row>
    <row r="2237" spans="19:20">
      <c r="S2237" s="18" t="str">
        <f t="shared" si="95"/>
        <v/>
      </c>
      <c r="T2237" s="18">
        <f>Ingredients!A2195</f>
        <v>0</v>
      </c>
    </row>
    <row r="2238" spans="19:20">
      <c r="S2238" s="18" t="str">
        <f t="shared" si="95"/>
        <v/>
      </c>
      <c r="T2238" s="18">
        <f>Ingredients!A2196</f>
        <v>0</v>
      </c>
    </row>
    <row r="2239" spans="19:20">
      <c r="S2239" s="18" t="str">
        <f t="shared" si="95"/>
        <v/>
      </c>
      <c r="T2239" s="18">
        <f>Ingredients!A2197</f>
        <v>0</v>
      </c>
    </row>
    <row r="2240" spans="19:20">
      <c r="S2240" s="18" t="str">
        <f t="shared" si="95"/>
        <v/>
      </c>
      <c r="T2240" s="18">
        <f>Ingredients!A2198</f>
        <v>0</v>
      </c>
    </row>
    <row r="2241" spans="19:20">
      <c r="S2241" s="18" t="str">
        <f t="shared" si="95"/>
        <v/>
      </c>
      <c r="T2241" s="18">
        <f>Ingredients!A2199</f>
        <v>0</v>
      </c>
    </row>
    <row r="2242" spans="19:20">
      <c r="S2242" s="18" t="str">
        <f t="shared" si="95"/>
        <v/>
      </c>
      <c r="T2242" s="18">
        <f>Ingredients!A2200</f>
        <v>0</v>
      </c>
    </row>
    <row r="2243" spans="19:20">
      <c r="S2243" s="18" t="str">
        <f t="shared" si="95"/>
        <v/>
      </c>
      <c r="T2243" s="18">
        <f>Ingredients!A2201</f>
        <v>0</v>
      </c>
    </row>
    <row r="2244" spans="19:20">
      <c r="S2244" s="18" t="str">
        <f t="shared" si="95"/>
        <v/>
      </c>
      <c r="T2244" s="18">
        <f>Ingredients!A2202</f>
        <v>0</v>
      </c>
    </row>
    <row r="2245" spans="19:20">
      <c r="S2245" s="18" t="str">
        <f t="shared" si="95"/>
        <v/>
      </c>
      <c r="T2245" s="18">
        <f>Ingredients!A2203</f>
        <v>0</v>
      </c>
    </row>
    <row r="2246" spans="19:20">
      <c r="S2246" s="18" t="str">
        <f t="shared" si="95"/>
        <v/>
      </c>
      <c r="T2246" s="18">
        <f>Ingredients!A2204</f>
        <v>0</v>
      </c>
    </row>
    <row r="2247" spans="19:20">
      <c r="S2247" s="18" t="str">
        <f t="shared" si="95"/>
        <v/>
      </c>
      <c r="T2247" s="18">
        <f>Ingredients!A2205</f>
        <v>0</v>
      </c>
    </row>
    <row r="2248" spans="19:20">
      <c r="S2248" s="18" t="str">
        <f t="shared" si="95"/>
        <v/>
      </c>
      <c r="T2248" s="18">
        <f>Ingredients!A2206</f>
        <v>0</v>
      </c>
    </row>
    <row r="2249" spans="19:20">
      <c r="S2249" s="18" t="str">
        <f t="shared" si="95"/>
        <v/>
      </c>
      <c r="T2249" s="18">
        <f>Ingredients!A2207</f>
        <v>0</v>
      </c>
    </row>
    <row r="2250" spans="19:20">
      <c r="S2250" s="18" t="str">
        <f t="shared" si="95"/>
        <v/>
      </c>
      <c r="T2250" s="18">
        <f>Ingredients!A2208</f>
        <v>0</v>
      </c>
    </row>
    <row r="2251" spans="19:20">
      <c r="S2251" s="18" t="str">
        <f t="shared" si="95"/>
        <v/>
      </c>
      <c r="T2251" s="18">
        <f>Ingredients!A2209</f>
        <v>0</v>
      </c>
    </row>
    <row r="2252" spans="19:20">
      <c r="S2252" s="18" t="str">
        <f t="shared" si="95"/>
        <v/>
      </c>
      <c r="T2252" s="18">
        <f>Ingredients!A2210</f>
        <v>0</v>
      </c>
    </row>
    <row r="2253" spans="19:20">
      <c r="S2253" s="18" t="str">
        <f t="shared" si="95"/>
        <v/>
      </c>
      <c r="T2253" s="18">
        <f>Ingredients!A2211</f>
        <v>0</v>
      </c>
    </row>
    <row r="2254" spans="19:20">
      <c r="S2254" s="18" t="str">
        <f t="shared" si="95"/>
        <v/>
      </c>
      <c r="T2254" s="18">
        <f>Ingredients!A2212</f>
        <v>0</v>
      </c>
    </row>
  </sheetData>
  <mergeCells count="12">
    <mergeCell ref="C101:C102"/>
    <mergeCell ref="D101:D102"/>
    <mergeCell ref="E101:E102"/>
    <mergeCell ref="C103:C104"/>
    <mergeCell ref="D103:D104"/>
    <mergeCell ref="E103:E104"/>
    <mergeCell ref="E85:E96"/>
    <mergeCell ref="E14:E25"/>
    <mergeCell ref="E28:E40"/>
    <mergeCell ref="E43:E54"/>
    <mergeCell ref="E57:E68"/>
    <mergeCell ref="E71:E82"/>
  </mergeCells>
  <dataValidations count="4">
    <dataValidation type="list" allowBlank="1" showInputMessage="1" showErrorMessage="1" sqref="F4:F7 F11:F12">
      <formula1>$N$14:$N$17</formula1>
    </dataValidation>
    <dataValidation type="list" allowBlank="1" showInputMessage="1" showErrorMessage="1" sqref="C57:C68 C71:C82 C28:C40 C43:C54 C14:C25 C85:C96">
      <formula1>$S$14:$S$2011</formula1>
    </dataValidation>
    <dataValidation type="list" errorStyle="warning" allowBlank="1" showInputMessage="1" showErrorMessage="1" errorTitle="Not a valid selection" sqref="D4:E4">
      <formula1>$M$2:$M$6</formula1>
    </dataValidation>
    <dataValidation type="list" errorStyle="warning" allowBlank="1" showInputMessage="1" showErrorMessage="1" error="Not a valid selection" sqref="D5:E5">
      <formula1>$N$2:$N$4</formula1>
    </dataValidation>
  </dataValidations>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dimension ref="A1:S1769"/>
  <sheetViews>
    <sheetView zoomScaleNormal="100" workbookViewId="0">
      <pane xSplit="4" ySplit="4" topLeftCell="E5" activePane="bottomRight" state="frozen"/>
      <selection pane="topRight" activeCell="E1" sqref="E1"/>
      <selection pane="bottomLeft" activeCell="A5" sqref="A5"/>
      <selection pane="bottomRight" activeCell="B23" sqref="B23:K23"/>
    </sheetView>
  </sheetViews>
  <sheetFormatPr defaultColWidth="11.42578125" defaultRowHeight="14.25" customHeight="1"/>
  <cols>
    <col min="1" max="1" width="29.28515625" style="109" customWidth="1"/>
    <col min="2" max="2" width="35.42578125" style="109" customWidth="1"/>
    <col min="3" max="4" width="11.42578125" style="109" customWidth="1"/>
    <col min="5" max="5" width="10.140625" style="109" customWidth="1"/>
    <col min="6" max="8" width="10" style="109" customWidth="1"/>
    <col min="9" max="9" width="11.140625" style="109" customWidth="1"/>
    <col min="10" max="10" width="15.28515625" style="109" customWidth="1"/>
    <col min="11" max="11" width="11.140625" style="109" customWidth="1"/>
    <col min="12" max="12" width="12.7109375" style="109" customWidth="1"/>
    <col min="13" max="19" width="11.42578125" style="109" customWidth="1"/>
    <col min="20" max="256" width="11.42578125" style="109"/>
    <col min="257" max="257" width="29.28515625" style="109" customWidth="1"/>
    <col min="258" max="258" width="35.42578125" style="109" customWidth="1"/>
    <col min="259" max="260" width="11.42578125" style="109" customWidth="1"/>
    <col min="261" max="261" width="10.140625" style="109" customWidth="1"/>
    <col min="262" max="264" width="10" style="109" customWidth="1"/>
    <col min="265" max="265" width="11.140625" style="109" customWidth="1"/>
    <col min="266" max="266" width="15.28515625" style="109" customWidth="1"/>
    <col min="267" max="267" width="11.140625" style="109" customWidth="1"/>
    <col min="268" max="268" width="12.7109375" style="109" customWidth="1"/>
    <col min="269" max="275" width="11.42578125" style="109" customWidth="1"/>
    <col min="276" max="512" width="11.42578125" style="109"/>
    <col min="513" max="513" width="29.28515625" style="109" customWidth="1"/>
    <col min="514" max="514" width="35.42578125" style="109" customWidth="1"/>
    <col min="515" max="516" width="11.42578125" style="109" customWidth="1"/>
    <col min="517" max="517" width="10.140625" style="109" customWidth="1"/>
    <col min="518" max="520" width="10" style="109" customWidth="1"/>
    <col min="521" max="521" width="11.140625" style="109" customWidth="1"/>
    <col min="522" max="522" width="15.28515625" style="109" customWidth="1"/>
    <col min="523" max="523" width="11.140625" style="109" customWidth="1"/>
    <col min="524" max="524" width="12.7109375" style="109" customWidth="1"/>
    <col min="525" max="531" width="11.42578125" style="109" customWidth="1"/>
    <col min="532" max="768" width="11.42578125" style="109"/>
    <col min="769" max="769" width="29.28515625" style="109" customWidth="1"/>
    <col min="770" max="770" width="35.42578125" style="109" customWidth="1"/>
    <col min="771" max="772" width="11.42578125" style="109" customWidth="1"/>
    <col min="773" max="773" width="10.140625" style="109" customWidth="1"/>
    <col min="774" max="776" width="10" style="109" customWidth="1"/>
    <col min="777" max="777" width="11.140625" style="109" customWidth="1"/>
    <col min="778" max="778" width="15.28515625" style="109" customWidth="1"/>
    <col min="779" max="779" width="11.140625" style="109" customWidth="1"/>
    <col min="780" max="780" width="12.7109375" style="109" customWidth="1"/>
    <col min="781" max="787" width="11.42578125" style="109" customWidth="1"/>
    <col min="788" max="1024" width="11.42578125" style="109"/>
    <col min="1025" max="1025" width="29.28515625" style="109" customWidth="1"/>
    <col min="1026" max="1026" width="35.42578125" style="109" customWidth="1"/>
    <col min="1027" max="1028" width="11.42578125" style="109" customWidth="1"/>
    <col min="1029" max="1029" width="10.140625" style="109" customWidth="1"/>
    <col min="1030" max="1032" width="10" style="109" customWidth="1"/>
    <col min="1033" max="1033" width="11.140625" style="109" customWidth="1"/>
    <col min="1034" max="1034" width="15.28515625" style="109" customWidth="1"/>
    <col min="1035" max="1035" width="11.140625" style="109" customWidth="1"/>
    <col min="1036" max="1036" width="12.7109375" style="109" customWidth="1"/>
    <col min="1037" max="1043" width="11.42578125" style="109" customWidth="1"/>
    <col min="1044" max="1280" width="11.42578125" style="109"/>
    <col min="1281" max="1281" width="29.28515625" style="109" customWidth="1"/>
    <col min="1282" max="1282" width="35.42578125" style="109" customWidth="1"/>
    <col min="1283" max="1284" width="11.42578125" style="109" customWidth="1"/>
    <col min="1285" max="1285" width="10.140625" style="109" customWidth="1"/>
    <col min="1286" max="1288" width="10" style="109" customWidth="1"/>
    <col min="1289" max="1289" width="11.140625" style="109" customWidth="1"/>
    <col min="1290" max="1290" width="15.28515625" style="109" customWidth="1"/>
    <col min="1291" max="1291" width="11.140625" style="109" customWidth="1"/>
    <col min="1292" max="1292" width="12.7109375" style="109" customWidth="1"/>
    <col min="1293" max="1299" width="11.42578125" style="109" customWidth="1"/>
    <col min="1300" max="1536" width="11.42578125" style="109"/>
    <col min="1537" max="1537" width="29.28515625" style="109" customWidth="1"/>
    <col min="1538" max="1538" width="35.42578125" style="109" customWidth="1"/>
    <col min="1539" max="1540" width="11.42578125" style="109" customWidth="1"/>
    <col min="1541" max="1541" width="10.140625" style="109" customWidth="1"/>
    <col min="1542" max="1544" width="10" style="109" customWidth="1"/>
    <col min="1545" max="1545" width="11.140625" style="109" customWidth="1"/>
    <col min="1546" max="1546" width="15.28515625" style="109" customWidth="1"/>
    <col min="1547" max="1547" width="11.140625" style="109" customWidth="1"/>
    <col min="1548" max="1548" width="12.7109375" style="109" customWidth="1"/>
    <col min="1549" max="1555" width="11.42578125" style="109" customWidth="1"/>
    <col min="1556" max="1792" width="11.42578125" style="109"/>
    <col min="1793" max="1793" width="29.28515625" style="109" customWidth="1"/>
    <col min="1794" max="1794" width="35.42578125" style="109" customWidth="1"/>
    <col min="1795" max="1796" width="11.42578125" style="109" customWidth="1"/>
    <col min="1797" max="1797" width="10.140625" style="109" customWidth="1"/>
    <col min="1798" max="1800" width="10" style="109" customWidth="1"/>
    <col min="1801" max="1801" width="11.140625" style="109" customWidth="1"/>
    <col min="1802" max="1802" width="15.28515625" style="109" customWidth="1"/>
    <col min="1803" max="1803" width="11.140625" style="109" customWidth="1"/>
    <col min="1804" max="1804" width="12.7109375" style="109" customWidth="1"/>
    <col min="1805" max="1811" width="11.42578125" style="109" customWidth="1"/>
    <col min="1812" max="2048" width="11.42578125" style="109"/>
    <col min="2049" max="2049" width="29.28515625" style="109" customWidth="1"/>
    <col min="2050" max="2050" width="35.42578125" style="109" customWidth="1"/>
    <col min="2051" max="2052" width="11.42578125" style="109" customWidth="1"/>
    <col min="2053" max="2053" width="10.140625" style="109" customWidth="1"/>
    <col min="2054" max="2056" width="10" style="109" customWidth="1"/>
    <col min="2057" max="2057" width="11.140625" style="109" customWidth="1"/>
    <col min="2058" max="2058" width="15.28515625" style="109" customWidth="1"/>
    <col min="2059" max="2059" width="11.140625" style="109" customWidth="1"/>
    <col min="2060" max="2060" width="12.7109375" style="109" customWidth="1"/>
    <col min="2061" max="2067" width="11.42578125" style="109" customWidth="1"/>
    <col min="2068" max="2304" width="11.42578125" style="109"/>
    <col min="2305" max="2305" width="29.28515625" style="109" customWidth="1"/>
    <col min="2306" max="2306" width="35.42578125" style="109" customWidth="1"/>
    <col min="2307" max="2308" width="11.42578125" style="109" customWidth="1"/>
    <col min="2309" max="2309" width="10.140625" style="109" customWidth="1"/>
    <col min="2310" max="2312" width="10" style="109" customWidth="1"/>
    <col min="2313" max="2313" width="11.140625" style="109" customWidth="1"/>
    <col min="2314" max="2314" width="15.28515625" style="109" customWidth="1"/>
    <col min="2315" max="2315" width="11.140625" style="109" customWidth="1"/>
    <col min="2316" max="2316" width="12.7109375" style="109" customWidth="1"/>
    <col min="2317" max="2323" width="11.42578125" style="109" customWidth="1"/>
    <col min="2324" max="2560" width="11.42578125" style="109"/>
    <col min="2561" max="2561" width="29.28515625" style="109" customWidth="1"/>
    <col min="2562" max="2562" width="35.42578125" style="109" customWidth="1"/>
    <col min="2563" max="2564" width="11.42578125" style="109" customWidth="1"/>
    <col min="2565" max="2565" width="10.140625" style="109" customWidth="1"/>
    <col min="2566" max="2568" width="10" style="109" customWidth="1"/>
    <col min="2569" max="2569" width="11.140625" style="109" customWidth="1"/>
    <col min="2570" max="2570" width="15.28515625" style="109" customWidth="1"/>
    <col min="2571" max="2571" width="11.140625" style="109" customWidth="1"/>
    <col min="2572" max="2572" width="12.7109375" style="109" customWidth="1"/>
    <col min="2573" max="2579" width="11.42578125" style="109" customWidth="1"/>
    <col min="2580" max="2816" width="11.42578125" style="109"/>
    <col min="2817" max="2817" width="29.28515625" style="109" customWidth="1"/>
    <col min="2818" max="2818" width="35.42578125" style="109" customWidth="1"/>
    <col min="2819" max="2820" width="11.42578125" style="109" customWidth="1"/>
    <col min="2821" max="2821" width="10.140625" style="109" customWidth="1"/>
    <col min="2822" max="2824" width="10" style="109" customWidth="1"/>
    <col min="2825" max="2825" width="11.140625" style="109" customWidth="1"/>
    <col min="2826" max="2826" width="15.28515625" style="109" customWidth="1"/>
    <col min="2827" max="2827" width="11.140625" style="109" customWidth="1"/>
    <col min="2828" max="2828" width="12.7109375" style="109" customWidth="1"/>
    <col min="2829" max="2835" width="11.42578125" style="109" customWidth="1"/>
    <col min="2836" max="3072" width="11.42578125" style="109"/>
    <col min="3073" max="3073" width="29.28515625" style="109" customWidth="1"/>
    <col min="3074" max="3074" width="35.42578125" style="109" customWidth="1"/>
    <col min="3075" max="3076" width="11.42578125" style="109" customWidth="1"/>
    <col min="3077" max="3077" width="10.140625" style="109" customWidth="1"/>
    <col min="3078" max="3080" width="10" style="109" customWidth="1"/>
    <col min="3081" max="3081" width="11.140625" style="109" customWidth="1"/>
    <col min="3082" max="3082" width="15.28515625" style="109" customWidth="1"/>
    <col min="3083" max="3083" width="11.140625" style="109" customWidth="1"/>
    <col min="3084" max="3084" width="12.7109375" style="109" customWidth="1"/>
    <col min="3085" max="3091" width="11.42578125" style="109" customWidth="1"/>
    <col min="3092" max="3328" width="11.42578125" style="109"/>
    <col min="3329" max="3329" width="29.28515625" style="109" customWidth="1"/>
    <col min="3330" max="3330" width="35.42578125" style="109" customWidth="1"/>
    <col min="3331" max="3332" width="11.42578125" style="109" customWidth="1"/>
    <col min="3333" max="3333" width="10.140625" style="109" customWidth="1"/>
    <col min="3334" max="3336" width="10" style="109" customWidth="1"/>
    <col min="3337" max="3337" width="11.140625" style="109" customWidth="1"/>
    <col min="3338" max="3338" width="15.28515625" style="109" customWidth="1"/>
    <col min="3339" max="3339" width="11.140625" style="109" customWidth="1"/>
    <col min="3340" max="3340" width="12.7109375" style="109" customWidth="1"/>
    <col min="3341" max="3347" width="11.42578125" style="109" customWidth="1"/>
    <col min="3348" max="3584" width="11.42578125" style="109"/>
    <col min="3585" max="3585" width="29.28515625" style="109" customWidth="1"/>
    <col min="3586" max="3586" width="35.42578125" style="109" customWidth="1"/>
    <col min="3587" max="3588" width="11.42578125" style="109" customWidth="1"/>
    <col min="3589" max="3589" width="10.140625" style="109" customWidth="1"/>
    <col min="3590" max="3592" width="10" style="109" customWidth="1"/>
    <col min="3593" max="3593" width="11.140625" style="109" customWidth="1"/>
    <col min="3594" max="3594" width="15.28515625" style="109" customWidth="1"/>
    <col min="3595" max="3595" width="11.140625" style="109" customWidth="1"/>
    <col min="3596" max="3596" width="12.7109375" style="109" customWidth="1"/>
    <col min="3597" max="3603" width="11.42578125" style="109" customWidth="1"/>
    <col min="3604" max="3840" width="11.42578125" style="109"/>
    <col min="3841" max="3841" width="29.28515625" style="109" customWidth="1"/>
    <col min="3842" max="3842" width="35.42578125" style="109" customWidth="1"/>
    <col min="3843" max="3844" width="11.42578125" style="109" customWidth="1"/>
    <col min="3845" max="3845" width="10.140625" style="109" customWidth="1"/>
    <col min="3846" max="3848" width="10" style="109" customWidth="1"/>
    <col min="3849" max="3849" width="11.140625" style="109" customWidth="1"/>
    <col min="3850" max="3850" width="15.28515625" style="109" customWidth="1"/>
    <col min="3851" max="3851" width="11.140625" style="109" customWidth="1"/>
    <col min="3852" max="3852" width="12.7109375" style="109" customWidth="1"/>
    <col min="3853" max="3859" width="11.42578125" style="109" customWidth="1"/>
    <col min="3860" max="4096" width="11.42578125" style="109"/>
    <col min="4097" max="4097" width="29.28515625" style="109" customWidth="1"/>
    <col min="4098" max="4098" width="35.42578125" style="109" customWidth="1"/>
    <col min="4099" max="4100" width="11.42578125" style="109" customWidth="1"/>
    <col min="4101" max="4101" width="10.140625" style="109" customWidth="1"/>
    <col min="4102" max="4104" width="10" style="109" customWidth="1"/>
    <col min="4105" max="4105" width="11.140625" style="109" customWidth="1"/>
    <col min="4106" max="4106" width="15.28515625" style="109" customWidth="1"/>
    <col min="4107" max="4107" width="11.140625" style="109" customWidth="1"/>
    <col min="4108" max="4108" width="12.7109375" style="109" customWidth="1"/>
    <col min="4109" max="4115" width="11.42578125" style="109" customWidth="1"/>
    <col min="4116" max="4352" width="11.42578125" style="109"/>
    <col min="4353" max="4353" width="29.28515625" style="109" customWidth="1"/>
    <col min="4354" max="4354" width="35.42578125" style="109" customWidth="1"/>
    <col min="4355" max="4356" width="11.42578125" style="109" customWidth="1"/>
    <col min="4357" max="4357" width="10.140625" style="109" customWidth="1"/>
    <col min="4358" max="4360" width="10" style="109" customWidth="1"/>
    <col min="4361" max="4361" width="11.140625" style="109" customWidth="1"/>
    <col min="4362" max="4362" width="15.28515625" style="109" customWidth="1"/>
    <col min="4363" max="4363" width="11.140625" style="109" customWidth="1"/>
    <col min="4364" max="4364" width="12.7109375" style="109" customWidth="1"/>
    <col min="4365" max="4371" width="11.42578125" style="109" customWidth="1"/>
    <col min="4372" max="4608" width="11.42578125" style="109"/>
    <col min="4609" max="4609" width="29.28515625" style="109" customWidth="1"/>
    <col min="4610" max="4610" width="35.42578125" style="109" customWidth="1"/>
    <col min="4611" max="4612" width="11.42578125" style="109" customWidth="1"/>
    <col min="4613" max="4613" width="10.140625" style="109" customWidth="1"/>
    <col min="4614" max="4616" width="10" style="109" customWidth="1"/>
    <col min="4617" max="4617" width="11.140625" style="109" customWidth="1"/>
    <col min="4618" max="4618" width="15.28515625" style="109" customWidth="1"/>
    <col min="4619" max="4619" width="11.140625" style="109" customWidth="1"/>
    <col min="4620" max="4620" width="12.7109375" style="109" customWidth="1"/>
    <col min="4621" max="4627" width="11.42578125" style="109" customWidth="1"/>
    <col min="4628" max="4864" width="11.42578125" style="109"/>
    <col min="4865" max="4865" width="29.28515625" style="109" customWidth="1"/>
    <col min="4866" max="4866" width="35.42578125" style="109" customWidth="1"/>
    <col min="4867" max="4868" width="11.42578125" style="109" customWidth="1"/>
    <col min="4869" max="4869" width="10.140625" style="109" customWidth="1"/>
    <col min="4870" max="4872" width="10" style="109" customWidth="1"/>
    <col min="4873" max="4873" width="11.140625" style="109" customWidth="1"/>
    <col min="4874" max="4874" width="15.28515625" style="109" customWidth="1"/>
    <col min="4875" max="4875" width="11.140625" style="109" customWidth="1"/>
    <col min="4876" max="4876" width="12.7109375" style="109" customWidth="1"/>
    <col min="4877" max="4883" width="11.42578125" style="109" customWidth="1"/>
    <col min="4884" max="5120" width="11.42578125" style="109"/>
    <col min="5121" max="5121" width="29.28515625" style="109" customWidth="1"/>
    <col min="5122" max="5122" width="35.42578125" style="109" customWidth="1"/>
    <col min="5123" max="5124" width="11.42578125" style="109" customWidth="1"/>
    <col min="5125" max="5125" width="10.140625" style="109" customWidth="1"/>
    <col min="5126" max="5128" width="10" style="109" customWidth="1"/>
    <col min="5129" max="5129" width="11.140625" style="109" customWidth="1"/>
    <col min="5130" max="5130" width="15.28515625" style="109" customWidth="1"/>
    <col min="5131" max="5131" width="11.140625" style="109" customWidth="1"/>
    <col min="5132" max="5132" width="12.7109375" style="109" customWidth="1"/>
    <col min="5133" max="5139" width="11.42578125" style="109" customWidth="1"/>
    <col min="5140" max="5376" width="11.42578125" style="109"/>
    <col min="5377" max="5377" width="29.28515625" style="109" customWidth="1"/>
    <col min="5378" max="5378" width="35.42578125" style="109" customWidth="1"/>
    <col min="5379" max="5380" width="11.42578125" style="109" customWidth="1"/>
    <col min="5381" max="5381" width="10.140625" style="109" customWidth="1"/>
    <col min="5382" max="5384" width="10" style="109" customWidth="1"/>
    <col min="5385" max="5385" width="11.140625" style="109" customWidth="1"/>
    <col min="5386" max="5386" width="15.28515625" style="109" customWidth="1"/>
    <col min="5387" max="5387" width="11.140625" style="109" customWidth="1"/>
    <col min="5388" max="5388" width="12.7109375" style="109" customWidth="1"/>
    <col min="5389" max="5395" width="11.42578125" style="109" customWidth="1"/>
    <col min="5396" max="5632" width="11.42578125" style="109"/>
    <col min="5633" max="5633" width="29.28515625" style="109" customWidth="1"/>
    <col min="5634" max="5634" width="35.42578125" style="109" customWidth="1"/>
    <col min="5635" max="5636" width="11.42578125" style="109" customWidth="1"/>
    <col min="5637" max="5637" width="10.140625" style="109" customWidth="1"/>
    <col min="5638" max="5640" width="10" style="109" customWidth="1"/>
    <col min="5641" max="5641" width="11.140625" style="109" customWidth="1"/>
    <col min="5642" max="5642" width="15.28515625" style="109" customWidth="1"/>
    <col min="5643" max="5643" width="11.140625" style="109" customWidth="1"/>
    <col min="5644" max="5644" width="12.7109375" style="109" customWidth="1"/>
    <col min="5645" max="5651" width="11.42578125" style="109" customWidth="1"/>
    <col min="5652" max="5888" width="11.42578125" style="109"/>
    <col min="5889" max="5889" width="29.28515625" style="109" customWidth="1"/>
    <col min="5890" max="5890" width="35.42578125" style="109" customWidth="1"/>
    <col min="5891" max="5892" width="11.42578125" style="109" customWidth="1"/>
    <col min="5893" max="5893" width="10.140625" style="109" customWidth="1"/>
    <col min="5894" max="5896" width="10" style="109" customWidth="1"/>
    <col min="5897" max="5897" width="11.140625" style="109" customWidth="1"/>
    <col min="5898" max="5898" width="15.28515625" style="109" customWidth="1"/>
    <col min="5899" max="5899" width="11.140625" style="109" customWidth="1"/>
    <col min="5900" max="5900" width="12.7109375" style="109" customWidth="1"/>
    <col min="5901" max="5907" width="11.42578125" style="109" customWidth="1"/>
    <col min="5908" max="6144" width="11.42578125" style="109"/>
    <col min="6145" max="6145" width="29.28515625" style="109" customWidth="1"/>
    <col min="6146" max="6146" width="35.42578125" style="109" customWidth="1"/>
    <col min="6147" max="6148" width="11.42578125" style="109" customWidth="1"/>
    <col min="6149" max="6149" width="10.140625" style="109" customWidth="1"/>
    <col min="6150" max="6152" width="10" style="109" customWidth="1"/>
    <col min="6153" max="6153" width="11.140625" style="109" customWidth="1"/>
    <col min="6154" max="6154" width="15.28515625" style="109" customWidth="1"/>
    <col min="6155" max="6155" width="11.140625" style="109" customWidth="1"/>
    <col min="6156" max="6156" width="12.7109375" style="109" customWidth="1"/>
    <col min="6157" max="6163" width="11.42578125" style="109" customWidth="1"/>
    <col min="6164" max="6400" width="11.42578125" style="109"/>
    <col min="6401" max="6401" width="29.28515625" style="109" customWidth="1"/>
    <col min="6402" max="6402" width="35.42578125" style="109" customWidth="1"/>
    <col min="6403" max="6404" width="11.42578125" style="109" customWidth="1"/>
    <col min="6405" max="6405" width="10.140625" style="109" customWidth="1"/>
    <col min="6406" max="6408" width="10" style="109" customWidth="1"/>
    <col min="6409" max="6409" width="11.140625" style="109" customWidth="1"/>
    <col min="6410" max="6410" width="15.28515625" style="109" customWidth="1"/>
    <col min="6411" max="6411" width="11.140625" style="109" customWidth="1"/>
    <col min="6412" max="6412" width="12.7109375" style="109" customWidth="1"/>
    <col min="6413" max="6419" width="11.42578125" style="109" customWidth="1"/>
    <col min="6420" max="6656" width="11.42578125" style="109"/>
    <col min="6657" max="6657" width="29.28515625" style="109" customWidth="1"/>
    <col min="6658" max="6658" width="35.42578125" style="109" customWidth="1"/>
    <col min="6659" max="6660" width="11.42578125" style="109" customWidth="1"/>
    <col min="6661" max="6661" width="10.140625" style="109" customWidth="1"/>
    <col min="6662" max="6664" width="10" style="109" customWidth="1"/>
    <col min="6665" max="6665" width="11.140625" style="109" customWidth="1"/>
    <col min="6666" max="6666" width="15.28515625" style="109" customWidth="1"/>
    <col min="6667" max="6667" width="11.140625" style="109" customWidth="1"/>
    <col min="6668" max="6668" width="12.7109375" style="109" customWidth="1"/>
    <col min="6669" max="6675" width="11.42578125" style="109" customWidth="1"/>
    <col min="6676" max="6912" width="11.42578125" style="109"/>
    <col min="6913" max="6913" width="29.28515625" style="109" customWidth="1"/>
    <col min="6914" max="6914" width="35.42578125" style="109" customWidth="1"/>
    <col min="6915" max="6916" width="11.42578125" style="109" customWidth="1"/>
    <col min="6917" max="6917" width="10.140625" style="109" customWidth="1"/>
    <col min="6918" max="6920" width="10" style="109" customWidth="1"/>
    <col min="6921" max="6921" width="11.140625" style="109" customWidth="1"/>
    <col min="6922" max="6922" width="15.28515625" style="109" customWidth="1"/>
    <col min="6923" max="6923" width="11.140625" style="109" customWidth="1"/>
    <col min="6924" max="6924" width="12.7109375" style="109" customWidth="1"/>
    <col min="6925" max="6931" width="11.42578125" style="109" customWidth="1"/>
    <col min="6932" max="7168" width="11.42578125" style="109"/>
    <col min="7169" max="7169" width="29.28515625" style="109" customWidth="1"/>
    <col min="7170" max="7170" width="35.42578125" style="109" customWidth="1"/>
    <col min="7171" max="7172" width="11.42578125" style="109" customWidth="1"/>
    <col min="7173" max="7173" width="10.140625" style="109" customWidth="1"/>
    <col min="7174" max="7176" width="10" style="109" customWidth="1"/>
    <col min="7177" max="7177" width="11.140625" style="109" customWidth="1"/>
    <col min="7178" max="7178" width="15.28515625" style="109" customWidth="1"/>
    <col min="7179" max="7179" width="11.140625" style="109" customWidth="1"/>
    <col min="7180" max="7180" width="12.7109375" style="109" customWidth="1"/>
    <col min="7181" max="7187" width="11.42578125" style="109" customWidth="1"/>
    <col min="7188" max="7424" width="11.42578125" style="109"/>
    <col min="7425" max="7425" width="29.28515625" style="109" customWidth="1"/>
    <col min="7426" max="7426" width="35.42578125" style="109" customWidth="1"/>
    <col min="7427" max="7428" width="11.42578125" style="109" customWidth="1"/>
    <col min="7429" max="7429" width="10.140625" style="109" customWidth="1"/>
    <col min="7430" max="7432" width="10" style="109" customWidth="1"/>
    <col min="7433" max="7433" width="11.140625" style="109" customWidth="1"/>
    <col min="7434" max="7434" width="15.28515625" style="109" customWidth="1"/>
    <col min="7435" max="7435" width="11.140625" style="109" customWidth="1"/>
    <col min="7436" max="7436" width="12.7109375" style="109" customWidth="1"/>
    <col min="7437" max="7443" width="11.42578125" style="109" customWidth="1"/>
    <col min="7444" max="7680" width="11.42578125" style="109"/>
    <col min="7681" max="7681" width="29.28515625" style="109" customWidth="1"/>
    <col min="7682" max="7682" width="35.42578125" style="109" customWidth="1"/>
    <col min="7683" max="7684" width="11.42578125" style="109" customWidth="1"/>
    <col min="7685" max="7685" width="10.140625" style="109" customWidth="1"/>
    <col min="7686" max="7688" width="10" style="109" customWidth="1"/>
    <col min="7689" max="7689" width="11.140625" style="109" customWidth="1"/>
    <col min="7690" max="7690" width="15.28515625" style="109" customWidth="1"/>
    <col min="7691" max="7691" width="11.140625" style="109" customWidth="1"/>
    <col min="7692" max="7692" width="12.7109375" style="109" customWidth="1"/>
    <col min="7693" max="7699" width="11.42578125" style="109" customWidth="1"/>
    <col min="7700" max="7936" width="11.42578125" style="109"/>
    <col min="7937" max="7937" width="29.28515625" style="109" customWidth="1"/>
    <col min="7938" max="7938" width="35.42578125" style="109" customWidth="1"/>
    <col min="7939" max="7940" width="11.42578125" style="109" customWidth="1"/>
    <col min="7941" max="7941" width="10.140625" style="109" customWidth="1"/>
    <col min="7942" max="7944" width="10" style="109" customWidth="1"/>
    <col min="7945" max="7945" width="11.140625" style="109" customWidth="1"/>
    <col min="7946" max="7946" width="15.28515625" style="109" customWidth="1"/>
    <col min="7947" max="7947" width="11.140625" style="109" customWidth="1"/>
    <col min="7948" max="7948" width="12.7109375" style="109" customWidth="1"/>
    <col min="7949" max="7955" width="11.42578125" style="109" customWidth="1"/>
    <col min="7956" max="8192" width="11.42578125" style="109"/>
    <col min="8193" max="8193" width="29.28515625" style="109" customWidth="1"/>
    <col min="8194" max="8194" width="35.42578125" style="109" customWidth="1"/>
    <col min="8195" max="8196" width="11.42578125" style="109" customWidth="1"/>
    <col min="8197" max="8197" width="10.140625" style="109" customWidth="1"/>
    <col min="8198" max="8200" width="10" style="109" customWidth="1"/>
    <col min="8201" max="8201" width="11.140625" style="109" customWidth="1"/>
    <col min="8202" max="8202" width="15.28515625" style="109" customWidth="1"/>
    <col min="8203" max="8203" width="11.140625" style="109" customWidth="1"/>
    <col min="8204" max="8204" width="12.7109375" style="109" customWidth="1"/>
    <col min="8205" max="8211" width="11.42578125" style="109" customWidth="1"/>
    <col min="8212" max="8448" width="11.42578125" style="109"/>
    <col min="8449" max="8449" width="29.28515625" style="109" customWidth="1"/>
    <col min="8450" max="8450" width="35.42578125" style="109" customWidth="1"/>
    <col min="8451" max="8452" width="11.42578125" style="109" customWidth="1"/>
    <col min="8453" max="8453" width="10.140625" style="109" customWidth="1"/>
    <col min="8454" max="8456" width="10" style="109" customWidth="1"/>
    <col min="8457" max="8457" width="11.140625" style="109" customWidth="1"/>
    <col min="8458" max="8458" width="15.28515625" style="109" customWidth="1"/>
    <col min="8459" max="8459" width="11.140625" style="109" customWidth="1"/>
    <col min="8460" max="8460" width="12.7109375" style="109" customWidth="1"/>
    <col min="8461" max="8467" width="11.42578125" style="109" customWidth="1"/>
    <col min="8468" max="8704" width="11.42578125" style="109"/>
    <col min="8705" max="8705" width="29.28515625" style="109" customWidth="1"/>
    <col min="8706" max="8706" width="35.42578125" style="109" customWidth="1"/>
    <col min="8707" max="8708" width="11.42578125" style="109" customWidth="1"/>
    <col min="8709" max="8709" width="10.140625" style="109" customWidth="1"/>
    <col min="8710" max="8712" width="10" style="109" customWidth="1"/>
    <col min="8713" max="8713" width="11.140625" style="109" customWidth="1"/>
    <col min="8714" max="8714" width="15.28515625" style="109" customWidth="1"/>
    <col min="8715" max="8715" width="11.140625" style="109" customWidth="1"/>
    <col min="8716" max="8716" width="12.7109375" style="109" customWidth="1"/>
    <col min="8717" max="8723" width="11.42578125" style="109" customWidth="1"/>
    <col min="8724" max="8960" width="11.42578125" style="109"/>
    <col min="8961" max="8961" width="29.28515625" style="109" customWidth="1"/>
    <col min="8962" max="8962" width="35.42578125" style="109" customWidth="1"/>
    <col min="8963" max="8964" width="11.42578125" style="109" customWidth="1"/>
    <col min="8965" max="8965" width="10.140625" style="109" customWidth="1"/>
    <col min="8966" max="8968" width="10" style="109" customWidth="1"/>
    <col min="8969" max="8969" width="11.140625" style="109" customWidth="1"/>
    <col min="8970" max="8970" width="15.28515625" style="109" customWidth="1"/>
    <col min="8971" max="8971" width="11.140625" style="109" customWidth="1"/>
    <col min="8972" max="8972" width="12.7109375" style="109" customWidth="1"/>
    <col min="8973" max="8979" width="11.42578125" style="109" customWidth="1"/>
    <col min="8980" max="9216" width="11.42578125" style="109"/>
    <col min="9217" max="9217" width="29.28515625" style="109" customWidth="1"/>
    <col min="9218" max="9218" width="35.42578125" style="109" customWidth="1"/>
    <col min="9219" max="9220" width="11.42578125" style="109" customWidth="1"/>
    <col min="9221" max="9221" width="10.140625" style="109" customWidth="1"/>
    <col min="9222" max="9224" width="10" style="109" customWidth="1"/>
    <col min="9225" max="9225" width="11.140625" style="109" customWidth="1"/>
    <col min="9226" max="9226" width="15.28515625" style="109" customWidth="1"/>
    <col min="9227" max="9227" width="11.140625" style="109" customWidth="1"/>
    <col min="9228" max="9228" width="12.7109375" style="109" customWidth="1"/>
    <col min="9229" max="9235" width="11.42578125" style="109" customWidth="1"/>
    <col min="9236" max="9472" width="11.42578125" style="109"/>
    <col min="9473" max="9473" width="29.28515625" style="109" customWidth="1"/>
    <col min="9474" max="9474" width="35.42578125" style="109" customWidth="1"/>
    <col min="9475" max="9476" width="11.42578125" style="109" customWidth="1"/>
    <col min="9477" max="9477" width="10.140625" style="109" customWidth="1"/>
    <col min="9478" max="9480" width="10" style="109" customWidth="1"/>
    <col min="9481" max="9481" width="11.140625" style="109" customWidth="1"/>
    <col min="9482" max="9482" width="15.28515625" style="109" customWidth="1"/>
    <col min="9483" max="9483" width="11.140625" style="109" customWidth="1"/>
    <col min="9484" max="9484" width="12.7109375" style="109" customWidth="1"/>
    <col min="9485" max="9491" width="11.42578125" style="109" customWidth="1"/>
    <col min="9492" max="9728" width="11.42578125" style="109"/>
    <col min="9729" max="9729" width="29.28515625" style="109" customWidth="1"/>
    <col min="9730" max="9730" width="35.42578125" style="109" customWidth="1"/>
    <col min="9731" max="9732" width="11.42578125" style="109" customWidth="1"/>
    <col min="9733" max="9733" width="10.140625" style="109" customWidth="1"/>
    <col min="9734" max="9736" width="10" style="109" customWidth="1"/>
    <col min="9737" max="9737" width="11.140625" style="109" customWidth="1"/>
    <col min="9738" max="9738" width="15.28515625" style="109" customWidth="1"/>
    <col min="9739" max="9739" width="11.140625" style="109" customWidth="1"/>
    <col min="9740" max="9740" width="12.7109375" style="109" customWidth="1"/>
    <col min="9741" max="9747" width="11.42578125" style="109" customWidth="1"/>
    <col min="9748" max="9984" width="11.42578125" style="109"/>
    <col min="9985" max="9985" width="29.28515625" style="109" customWidth="1"/>
    <col min="9986" max="9986" width="35.42578125" style="109" customWidth="1"/>
    <col min="9987" max="9988" width="11.42578125" style="109" customWidth="1"/>
    <col min="9989" max="9989" width="10.140625" style="109" customWidth="1"/>
    <col min="9990" max="9992" width="10" style="109" customWidth="1"/>
    <col min="9993" max="9993" width="11.140625" style="109" customWidth="1"/>
    <col min="9994" max="9994" width="15.28515625" style="109" customWidth="1"/>
    <col min="9995" max="9995" width="11.140625" style="109" customWidth="1"/>
    <col min="9996" max="9996" width="12.7109375" style="109" customWidth="1"/>
    <col min="9997" max="10003" width="11.42578125" style="109" customWidth="1"/>
    <col min="10004" max="10240" width="11.42578125" style="109"/>
    <col min="10241" max="10241" width="29.28515625" style="109" customWidth="1"/>
    <col min="10242" max="10242" width="35.42578125" style="109" customWidth="1"/>
    <col min="10243" max="10244" width="11.42578125" style="109" customWidth="1"/>
    <col min="10245" max="10245" width="10.140625" style="109" customWidth="1"/>
    <col min="10246" max="10248" width="10" style="109" customWidth="1"/>
    <col min="10249" max="10249" width="11.140625" style="109" customWidth="1"/>
    <col min="10250" max="10250" width="15.28515625" style="109" customWidth="1"/>
    <col min="10251" max="10251" width="11.140625" style="109" customWidth="1"/>
    <col min="10252" max="10252" width="12.7109375" style="109" customWidth="1"/>
    <col min="10253" max="10259" width="11.42578125" style="109" customWidth="1"/>
    <col min="10260" max="10496" width="11.42578125" style="109"/>
    <col min="10497" max="10497" width="29.28515625" style="109" customWidth="1"/>
    <col min="10498" max="10498" width="35.42578125" style="109" customWidth="1"/>
    <col min="10499" max="10500" width="11.42578125" style="109" customWidth="1"/>
    <col min="10501" max="10501" width="10.140625" style="109" customWidth="1"/>
    <col min="10502" max="10504" width="10" style="109" customWidth="1"/>
    <col min="10505" max="10505" width="11.140625" style="109" customWidth="1"/>
    <col min="10506" max="10506" width="15.28515625" style="109" customWidth="1"/>
    <col min="10507" max="10507" width="11.140625" style="109" customWidth="1"/>
    <col min="10508" max="10508" width="12.7109375" style="109" customWidth="1"/>
    <col min="10509" max="10515" width="11.42578125" style="109" customWidth="1"/>
    <col min="10516" max="10752" width="11.42578125" style="109"/>
    <col min="10753" max="10753" width="29.28515625" style="109" customWidth="1"/>
    <col min="10754" max="10754" width="35.42578125" style="109" customWidth="1"/>
    <col min="10755" max="10756" width="11.42578125" style="109" customWidth="1"/>
    <col min="10757" max="10757" width="10.140625" style="109" customWidth="1"/>
    <col min="10758" max="10760" width="10" style="109" customWidth="1"/>
    <col min="10761" max="10761" width="11.140625" style="109" customWidth="1"/>
    <col min="10762" max="10762" width="15.28515625" style="109" customWidth="1"/>
    <col min="10763" max="10763" width="11.140625" style="109" customWidth="1"/>
    <col min="10764" max="10764" width="12.7109375" style="109" customWidth="1"/>
    <col min="10765" max="10771" width="11.42578125" style="109" customWidth="1"/>
    <col min="10772" max="11008" width="11.42578125" style="109"/>
    <col min="11009" max="11009" width="29.28515625" style="109" customWidth="1"/>
    <col min="11010" max="11010" width="35.42578125" style="109" customWidth="1"/>
    <col min="11011" max="11012" width="11.42578125" style="109" customWidth="1"/>
    <col min="11013" max="11013" width="10.140625" style="109" customWidth="1"/>
    <col min="11014" max="11016" width="10" style="109" customWidth="1"/>
    <col min="11017" max="11017" width="11.140625" style="109" customWidth="1"/>
    <col min="11018" max="11018" width="15.28515625" style="109" customWidth="1"/>
    <col min="11019" max="11019" width="11.140625" style="109" customWidth="1"/>
    <col min="11020" max="11020" width="12.7109375" style="109" customWidth="1"/>
    <col min="11021" max="11027" width="11.42578125" style="109" customWidth="1"/>
    <col min="11028" max="11264" width="11.42578125" style="109"/>
    <col min="11265" max="11265" width="29.28515625" style="109" customWidth="1"/>
    <col min="11266" max="11266" width="35.42578125" style="109" customWidth="1"/>
    <col min="11267" max="11268" width="11.42578125" style="109" customWidth="1"/>
    <col min="11269" max="11269" width="10.140625" style="109" customWidth="1"/>
    <col min="11270" max="11272" width="10" style="109" customWidth="1"/>
    <col min="11273" max="11273" width="11.140625" style="109" customWidth="1"/>
    <col min="11274" max="11274" width="15.28515625" style="109" customWidth="1"/>
    <col min="11275" max="11275" width="11.140625" style="109" customWidth="1"/>
    <col min="11276" max="11276" width="12.7109375" style="109" customWidth="1"/>
    <col min="11277" max="11283" width="11.42578125" style="109" customWidth="1"/>
    <col min="11284" max="11520" width="11.42578125" style="109"/>
    <col min="11521" max="11521" width="29.28515625" style="109" customWidth="1"/>
    <col min="11522" max="11522" width="35.42578125" style="109" customWidth="1"/>
    <col min="11523" max="11524" width="11.42578125" style="109" customWidth="1"/>
    <col min="11525" max="11525" width="10.140625" style="109" customWidth="1"/>
    <col min="11526" max="11528" width="10" style="109" customWidth="1"/>
    <col min="11529" max="11529" width="11.140625" style="109" customWidth="1"/>
    <col min="11530" max="11530" width="15.28515625" style="109" customWidth="1"/>
    <col min="11531" max="11531" width="11.140625" style="109" customWidth="1"/>
    <col min="11532" max="11532" width="12.7109375" style="109" customWidth="1"/>
    <col min="11533" max="11539" width="11.42578125" style="109" customWidth="1"/>
    <col min="11540" max="11776" width="11.42578125" style="109"/>
    <col min="11777" max="11777" width="29.28515625" style="109" customWidth="1"/>
    <col min="11778" max="11778" width="35.42578125" style="109" customWidth="1"/>
    <col min="11779" max="11780" width="11.42578125" style="109" customWidth="1"/>
    <col min="11781" max="11781" width="10.140625" style="109" customWidth="1"/>
    <col min="11782" max="11784" width="10" style="109" customWidth="1"/>
    <col min="11785" max="11785" width="11.140625" style="109" customWidth="1"/>
    <col min="11786" max="11786" width="15.28515625" style="109" customWidth="1"/>
    <col min="11787" max="11787" width="11.140625" style="109" customWidth="1"/>
    <col min="11788" max="11788" width="12.7109375" style="109" customWidth="1"/>
    <col min="11789" max="11795" width="11.42578125" style="109" customWidth="1"/>
    <col min="11796" max="12032" width="11.42578125" style="109"/>
    <col min="12033" max="12033" width="29.28515625" style="109" customWidth="1"/>
    <col min="12034" max="12034" width="35.42578125" style="109" customWidth="1"/>
    <col min="12035" max="12036" width="11.42578125" style="109" customWidth="1"/>
    <col min="12037" max="12037" width="10.140625" style="109" customWidth="1"/>
    <col min="12038" max="12040" width="10" style="109" customWidth="1"/>
    <col min="12041" max="12041" width="11.140625" style="109" customWidth="1"/>
    <col min="12042" max="12042" width="15.28515625" style="109" customWidth="1"/>
    <col min="12043" max="12043" width="11.140625" style="109" customWidth="1"/>
    <col min="12044" max="12044" width="12.7109375" style="109" customWidth="1"/>
    <col min="12045" max="12051" width="11.42578125" style="109" customWidth="1"/>
    <col min="12052" max="12288" width="11.42578125" style="109"/>
    <col min="12289" max="12289" width="29.28515625" style="109" customWidth="1"/>
    <col min="12290" max="12290" width="35.42578125" style="109" customWidth="1"/>
    <col min="12291" max="12292" width="11.42578125" style="109" customWidth="1"/>
    <col min="12293" max="12293" width="10.140625" style="109" customWidth="1"/>
    <col min="12294" max="12296" width="10" style="109" customWidth="1"/>
    <col min="12297" max="12297" width="11.140625" style="109" customWidth="1"/>
    <col min="12298" max="12298" width="15.28515625" style="109" customWidth="1"/>
    <col min="12299" max="12299" width="11.140625" style="109" customWidth="1"/>
    <col min="12300" max="12300" width="12.7109375" style="109" customWidth="1"/>
    <col min="12301" max="12307" width="11.42578125" style="109" customWidth="1"/>
    <col min="12308" max="12544" width="11.42578125" style="109"/>
    <col min="12545" max="12545" width="29.28515625" style="109" customWidth="1"/>
    <col min="12546" max="12546" width="35.42578125" style="109" customWidth="1"/>
    <col min="12547" max="12548" width="11.42578125" style="109" customWidth="1"/>
    <col min="12549" max="12549" width="10.140625" style="109" customWidth="1"/>
    <col min="12550" max="12552" width="10" style="109" customWidth="1"/>
    <col min="12553" max="12553" width="11.140625" style="109" customWidth="1"/>
    <col min="12554" max="12554" width="15.28515625" style="109" customWidth="1"/>
    <col min="12555" max="12555" width="11.140625" style="109" customWidth="1"/>
    <col min="12556" max="12556" width="12.7109375" style="109" customWidth="1"/>
    <col min="12557" max="12563" width="11.42578125" style="109" customWidth="1"/>
    <col min="12564" max="12800" width="11.42578125" style="109"/>
    <col min="12801" max="12801" width="29.28515625" style="109" customWidth="1"/>
    <col min="12802" max="12802" width="35.42578125" style="109" customWidth="1"/>
    <col min="12803" max="12804" width="11.42578125" style="109" customWidth="1"/>
    <col min="12805" max="12805" width="10.140625" style="109" customWidth="1"/>
    <col min="12806" max="12808" width="10" style="109" customWidth="1"/>
    <col min="12809" max="12809" width="11.140625" style="109" customWidth="1"/>
    <col min="12810" max="12810" width="15.28515625" style="109" customWidth="1"/>
    <col min="12811" max="12811" width="11.140625" style="109" customWidth="1"/>
    <col min="12812" max="12812" width="12.7109375" style="109" customWidth="1"/>
    <col min="12813" max="12819" width="11.42578125" style="109" customWidth="1"/>
    <col min="12820" max="13056" width="11.42578125" style="109"/>
    <col min="13057" max="13057" width="29.28515625" style="109" customWidth="1"/>
    <col min="13058" max="13058" width="35.42578125" style="109" customWidth="1"/>
    <col min="13059" max="13060" width="11.42578125" style="109" customWidth="1"/>
    <col min="13061" max="13061" width="10.140625" style="109" customWidth="1"/>
    <col min="13062" max="13064" width="10" style="109" customWidth="1"/>
    <col min="13065" max="13065" width="11.140625" style="109" customWidth="1"/>
    <col min="13066" max="13066" width="15.28515625" style="109" customWidth="1"/>
    <col min="13067" max="13067" width="11.140625" style="109" customWidth="1"/>
    <col min="13068" max="13068" width="12.7109375" style="109" customWidth="1"/>
    <col min="13069" max="13075" width="11.42578125" style="109" customWidth="1"/>
    <col min="13076" max="13312" width="11.42578125" style="109"/>
    <col min="13313" max="13313" width="29.28515625" style="109" customWidth="1"/>
    <col min="13314" max="13314" width="35.42578125" style="109" customWidth="1"/>
    <col min="13315" max="13316" width="11.42578125" style="109" customWidth="1"/>
    <col min="13317" max="13317" width="10.140625" style="109" customWidth="1"/>
    <col min="13318" max="13320" width="10" style="109" customWidth="1"/>
    <col min="13321" max="13321" width="11.140625" style="109" customWidth="1"/>
    <col min="13322" max="13322" width="15.28515625" style="109" customWidth="1"/>
    <col min="13323" max="13323" width="11.140625" style="109" customWidth="1"/>
    <col min="13324" max="13324" width="12.7109375" style="109" customWidth="1"/>
    <col min="13325" max="13331" width="11.42578125" style="109" customWidth="1"/>
    <col min="13332" max="13568" width="11.42578125" style="109"/>
    <col min="13569" max="13569" width="29.28515625" style="109" customWidth="1"/>
    <col min="13570" max="13570" width="35.42578125" style="109" customWidth="1"/>
    <col min="13571" max="13572" width="11.42578125" style="109" customWidth="1"/>
    <col min="13573" max="13573" width="10.140625" style="109" customWidth="1"/>
    <col min="13574" max="13576" width="10" style="109" customWidth="1"/>
    <col min="13577" max="13577" width="11.140625" style="109" customWidth="1"/>
    <col min="13578" max="13578" width="15.28515625" style="109" customWidth="1"/>
    <col min="13579" max="13579" width="11.140625" style="109" customWidth="1"/>
    <col min="13580" max="13580" width="12.7109375" style="109" customWidth="1"/>
    <col min="13581" max="13587" width="11.42578125" style="109" customWidth="1"/>
    <col min="13588" max="13824" width="11.42578125" style="109"/>
    <col min="13825" max="13825" width="29.28515625" style="109" customWidth="1"/>
    <col min="13826" max="13826" width="35.42578125" style="109" customWidth="1"/>
    <col min="13827" max="13828" width="11.42578125" style="109" customWidth="1"/>
    <col min="13829" max="13829" width="10.140625" style="109" customWidth="1"/>
    <col min="13830" max="13832" width="10" style="109" customWidth="1"/>
    <col min="13833" max="13833" width="11.140625" style="109" customWidth="1"/>
    <col min="13834" max="13834" width="15.28515625" style="109" customWidth="1"/>
    <col min="13835" max="13835" width="11.140625" style="109" customWidth="1"/>
    <col min="13836" max="13836" width="12.7109375" style="109" customWidth="1"/>
    <col min="13837" max="13843" width="11.42578125" style="109" customWidth="1"/>
    <col min="13844" max="14080" width="11.42578125" style="109"/>
    <col min="14081" max="14081" width="29.28515625" style="109" customWidth="1"/>
    <col min="14082" max="14082" width="35.42578125" style="109" customWidth="1"/>
    <col min="14083" max="14084" width="11.42578125" style="109" customWidth="1"/>
    <col min="14085" max="14085" width="10.140625" style="109" customWidth="1"/>
    <col min="14086" max="14088" width="10" style="109" customWidth="1"/>
    <col min="14089" max="14089" width="11.140625" style="109" customWidth="1"/>
    <col min="14090" max="14090" width="15.28515625" style="109" customWidth="1"/>
    <col min="14091" max="14091" width="11.140625" style="109" customWidth="1"/>
    <col min="14092" max="14092" width="12.7109375" style="109" customWidth="1"/>
    <col min="14093" max="14099" width="11.42578125" style="109" customWidth="1"/>
    <col min="14100" max="14336" width="11.42578125" style="109"/>
    <col min="14337" max="14337" width="29.28515625" style="109" customWidth="1"/>
    <col min="14338" max="14338" width="35.42578125" style="109" customWidth="1"/>
    <col min="14339" max="14340" width="11.42578125" style="109" customWidth="1"/>
    <col min="14341" max="14341" width="10.140625" style="109" customWidth="1"/>
    <col min="14342" max="14344" width="10" style="109" customWidth="1"/>
    <col min="14345" max="14345" width="11.140625" style="109" customWidth="1"/>
    <col min="14346" max="14346" width="15.28515625" style="109" customWidth="1"/>
    <col min="14347" max="14347" width="11.140625" style="109" customWidth="1"/>
    <col min="14348" max="14348" width="12.7109375" style="109" customWidth="1"/>
    <col min="14349" max="14355" width="11.42578125" style="109" customWidth="1"/>
    <col min="14356" max="14592" width="11.42578125" style="109"/>
    <col min="14593" max="14593" width="29.28515625" style="109" customWidth="1"/>
    <col min="14594" max="14594" width="35.42578125" style="109" customWidth="1"/>
    <col min="14595" max="14596" width="11.42578125" style="109" customWidth="1"/>
    <col min="14597" max="14597" width="10.140625" style="109" customWidth="1"/>
    <col min="14598" max="14600" width="10" style="109" customWidth="1"/>
    <col min="14601" max="14601" width="11.140625" style="109" customWidth="1"/>
    <col min="14602" max="14602" width="15.28515625" style="109" customWidth="1"/>
    <col min="14603" max="14603" width="11.140625" style="109" customWidth="1"/>
    <col min="14604" max="14604" width="12.7109375" style="109" customWidth="1"/>
    <col min="14605" max="14611" width="11.42578125" style="109" customWidth="1"/>
    <col min="14612" max="14848" width="11.42578125" style="109"/>
    <col min="14849" max="14849" width="29.28515625" style="109" customWidth="1"/>
    <col min="14850" max="14850" width="35.42578125" style="109" customWidth="1"/>
    <col min="14851" max="14852" width="11.42578125" style="109" customWidth="1"/>
    <col min="14853" max="14853" width="10.140625" style="109" customWidth="1"/>
    <col min="14854" max="14856" width="10" style="109" customWidth="1"/>
    <col min="14857" max="14857" width="11.140625" style="109" customWidth="1"/>
    <col min="14858" max="14858" width="15.28515625" style="109" customWidth="1"/>
    <col min="14859" max="14859" width="11.140625" style="109" customWidth="1"/>
    <col min="14860" max="14860" width="12.7109375" style="109" customWidth="1"/>
    <col min="14861" max="14867" width="11.42578125" style="109" customWidth="1"/>
    <col min="14868" max="15104" width="11.42578125" style="109"/>
    <col min="15105" max="15105" width="29.28515625" style="109" customWidth="1"/>
    <col min="15106" max="15106" width="35.42578125" style="109" customWidth="1"/>
    <col min="15107" max="15108" width="11.42578125" style="109" customWidth="1"/>
    <col min="15109" max="15109" width="10.140625" style="109" customWidth="1"/>
    <col min="15110" max="15112" width="10" style="109" customWidth="1"/>
    <col min="15113" max="15113" width="11.140625" style="109" customWidth="1"/>
    <col min="15114" max="15114" width="15.28515625" style="109" customWidth="1"/>
    <col min="15115" max="15115" width="11.140625" style="109" customWidth="1"/>
    <col min="15116" max="15116" width="12.7109375" style="109" customWidth="1"/>
    <col min="15117" max="15123" width="11.42578125" style="109" customWidth="1"/>
    <col min="15124" max="15360" width="11.42578125" style="109"/>
    <col min="15361" max="15361" width="29.28515625" style="109" customWidth="1"/>
    <col min="15362" max="15362" width="35.42578125" style="109" customWidth="1"/>
    <col min="15363" max="15364" width="11.42578125" style="109" customWidth="1"/>
    <col min="15365" max="15365" width="10.140625" style="109" customWidth="1"/>
    <col min="15366" max="15368" width="10" style="109" customWidth="1"/>
    <col min="15369" max="15369" width="11.140625" style="109" customWidth="1"/>
    <col min="15370" max="15370" width="15.28515625" style="109" customWidth="1"/>
    <col min="15371" max="15371" width="11.140625" style="109" customWidth="1"/>
    <col min="15372" max="15372" width="12.7109375" style="109" customWidth="1"/>
    <col min="15373" max="15379" width="11.42578125" style="109" customWidth="1"/>
    <col min="15380" max="15616" width="11.42578125" style="109"/>
    <col min="15617" max="15617" width="29.28515625" style="109" customWidth="1"/>
    <col min="15618" max="15618" width="35.42578125" style="109" customWidth="1"/>
    <col min="15619" max="15620" width="11.42578125" style="109" customWidth="1"/>
    <col min="15621" max="15621" width="10.140625" style="109" customWidth="1"/>
    <col min="15622" max="15624" width="10" style="109" customWidth="1"/>
    <col min="15625" max="15625" width="11.140625" style="109" customWidth="1"/>
    <col min="15626" max="15626" width="15.28515625" style="109" customWidth="1"/>
    <col min="15627" max="15627" width="11.140625" style="109" customWidth="1"/>
    <col min="15628" max="15628" width="12.7109375" style="109" customWidth="1"/>
    <col min="15629" max="15635" width="11.42578125" style="109" customWidth="1"/>
    <col min="15636" max="15872" width="11.42578125" style="109"/>
    <col min="15873" max="15873" width="29.28515625" style="109" customWidth="1"/>
    <col min="15874" max="15874" width="35.42578125" style="109" customWidth="1"/>
    <col min="15875" max="15876" width="11.42578125" style="109" customWidth="1"/>
    <col min="15877" max="15877" width="10.140625" style="109" customWidth="1"/>
    <col min="15878" max="15880" width="10" style="109" customWidth="1"/>
    <col min="15881" max="15881" width="11.140625" style="109" customWidth="1"/>
    <col min="15882" max="15882" width="15.28515625" style="109" customWidth="1"/>
    <col min="15883" max="15883" width="11.140625" style="109" customWidth="1"/>
    <col min="15884" max="15884" width="12.7109375" style="109" customWidth="1"/>
    <col min="15885" max="15891" width="11.42578125" style="109" customWidth="1"/>
    <col min="15892" max="16128" width="11.42578125" style="109"/>
    <col min="16129" max="16129" width="29.28515625" style="109" customWidth="1"/>
    <col min="16130" max="16130" width="35.42578125" style="109" customWidth="1"/>
    <col min="16131" max="16132" width="11.42578125" style="109" customWidth="1"/>
    <col min="16133" max="16133" width="10.140625" style="109" customWidth="1"/>
    <col min="16134" max="16136" width="10" style="109" customWidth="1"/>
    <col min="16137" max="16137" width="11.140625" style="109" customWidth="1"/>
    <col min="16138" max="16138" width="15.28515625" style="109" customWidth="1"/>
    <col min="16139" max="16139" width="11.140625" style="109" customWidth="1"/>
    <col min="16140" max="16140" width="12.7109375" style="109" customWidth="1"/>
    <col min="16141" max="16147" width="11.42578125" style="109" customWidth="1"/>
    <col min="16148" max="16384" width="11.42578125" style="109"/>
  </cols>
  <sheetData>
    <row r="1" spans="1:19" ht="14.25" customHeight="1">
      <c r="A1" s="108"/>
      <c r="B1" s="108"/>
      <c r="R1" s="110"/>
      <c r="S1" s="110"/>
    </row>
    <row r="2" spans="1:19" ht="36">
      <c r="A2" s="111" t="s">
        <v>582</v>
      </c>
      <c r="B2" s="112" t="s">
        <v>657</v>
      </c>
      <c r="C2" s="113"/>
      <c r="R2" s="110"/>
      <c r="S2" s="110"/>
    </row>
    <row r="3" spans="1:19" ht="18">
      <c r="A3" s="111" t="s">
        <v>644</v>
      </c>
      <c r="B3" s="114">
        <v>17</v>
      </c>
      <c r="C3" s="113"/>
      <c r="R3" s="110"/>
      <c r="S3" s="110"/>
    </row>
    <row r="4" spans="1:19" ht="15.75">
      <c r="A4" s="115"/>
      <c r="B4" s="116" t="s">
        <v>583</v>
      </c>
      <c r="C4" s="117" t="s">
        <v>584</v>
      </c>
      <c r="D4" s="118" t="s">
        <v>585</v>
      </c>
      <c r="E4" s="119" t="s">
        <v>47</v>
      </c>
      <c r="F4" s="117" t="s">
        <v>586</v>
      </c>
      <c r="G4" s="117" t="s">
        <v>587</v>
      </c>
      <c r="H4" s="117" t="s">
        <v>588</v>
      </c>
      <c r="I4" s="117" t="s">
        <v>589</v>
      </c>
      <c r="J4" s="117" t="s">
        <v>590</v>
      </c>
      <c r="K4" s="117" t="s">
        <v>40</v>
      </c>
      <c r="L4" s="117"/>
      <c r="R4" s="110"/>
      <c r="S4" s="110"/>
    </row>
    <row r="5" spans="1:19" ht="14.25" customHeight="1">
      <c r="B5" s="120"/>
      <c r="C5" s="121"/>
      <c r="D5" s="134" t="str">
        <f t="shared" ref="D5:D20" si="0">IF($B5="","",VLOOKUP($B5,Ingredient,3,FALSE))</f>
        <v/>
      </c>
      <c r="E5" s="123">
        <f t="shared" ref="E5:E20" si="1">IF($B5="",0,$C5*VLOOKUP($B5,Ingredient,4,FALSE))</f>
        <v>0</v>
      </c>
      <c r="F5" s="123">
        <f t="shared" ref="F5:F20" si="2">IF($B5="",0,$C5*VLOOKUP($B5,Ingredient,5,FALSE))</f>
        <v>0</v>
      </c>
      <c r="G5" s="123">
        <f t="shared" ref="G5:G20" si="3">IF($B5="",0,$C5*VLOOKUP($B5,Ingredient,6,FALSE))</f>
        <v>0</v>
      </c>
      <c r="H5" s="123">
        <f t="shared" ref="H5:H20" si="4">IF($B5="",0,$C5*VLOOKUP($B5,Ingredient,7,FALSE))</f>
        <v>0</v>
      </c>
      <c r="I5" s="123">
        <f t="shared" ref="I5:I20" si="5">IF($B5="",0,$C5*VLOOKUP($B5,Ingredient,8,FALSE))</f>
        <v>0</v>
      </c>
      <c r="J5" s="123">
        <f t="shared" ref="J5:J20" si="6">IF($B5="",0,$C5*VLOOKUP($B5,Ingredient,9,FALSE))</f>
        <v>0</v>
      </c>
      <c r="K5" s="123">
        <f t="shared" ref="K5:K20" si="7">IF($B5="",0,$C5*VLOOKUP($B5,Ingredient,10,FALSE))</f>
        <v>0</v>
      </c>
      <c r="R5" s="110"/>
      <c r="S5" s="110"/>
    </row>
    <row r="6" spans="1:19" ht="14.25" customHeight="1">
      <c r="B6" s="120" t="s">
        <v>426</v>
      </c>
      <c r="C6" s="122">
        <v>0.25</v>
      </c>
      <c r="D6" s="134" t="str">
        <f t="shared" si="0"/>
        <v>cup</v>
      </c>
      <c r="E6" s="123">
        <f t="shared" si="1"/>
        <v>55</v>
      </c>
      <c r="F6" s="123">
        <f t="shared" si="2"/>
        <v>4.5</v>
      </c>
      <c r="G6" s="123">
        <f t="shared" si="3"/>
        <v>9.75</v>
      </c>
      <c r="H6" s="123">
        <f t="shared" si="4"/>
        <v>0</v>
      </c>
      <c r="I6" s="123">
        <f t="shared" si="5"/>
        <v>4</v>
      </c>
      <c r="J6" s="123">
        <f t="shared" si="6"/>
        <v>2.25</v>
      </c>
      <c r="K6" s="123">
        <f t="shared" si="7"/>
        <v>0</v>
      </c>
      <c r="R6" s="110"/>
      <c r="S6" s="110"/>
    </row>
    <row r="7" spans="1:19" ht="14.25" customHeight="1">
      <c r="B7" s="120" t="s">
        <v>21</v>
      </c>
      <c r="C7" s="121">
        <v>0.5</v>
      </c>
      <c r="D7" s="134" t="str">
        <f t="shared" si="0"/>
        <v>apple</v>
      </c>
      <c r="E7" s="123">
        <f t="shared" si="1"/>
        <v>47.5</v>
      </c>
      <c r="F7" s="123">
        <f t="shared" si="2"/>
        <v>0</v>
      </c>
      <c r="G7" s="123">
        <f t="shared" si="3"/>
        <v>12.5</v>
      </c>
      <c r="H7" s="123">
        <f t="shared" si="4"/>
        <v>0</v>
      </c>
      <c r="I7" s="123">
        <f t="shared" si="5"/>
        <v>1.5</v>
      </c>
      <c r="J7" s="123">
        <f t="shared" si="6"/>
        <v>0.5</v>
      </c>
      <c r="K7" s="123">
        <f t="shared" si="7"/>
        <v>6.5</v>
      </c>
      <c r="R7" s="110"/>
      <c r="S7" s="110"/>
    </row>
    <row r="8" spans="1:19" ht="14.25" customHeight="1">
      <c r="B8" s="120" t="s">
        <v>648</v>
      </c>
      <c r="C8" s="121">
        <v>4</v>
      </c>
      <c r="D8" s="134" t="str">
        <f t="shared" si="0"/>
        <v>tbsp</v>
      </c>
      <c r="E8" s="123">
        <f t="shared" si="1"/>
        <v>240</v>
      </c>
      <c r="F8" s="123">
        <f t="shared" si="2"/>
        <v>0</v>
      </c>
      <c r="G8" s="123">
        <f t="shared" si="3"/>
        <v>56</v>
      </c>
      <c r="H8" s="123">
        <f t="shared" si="4"/>
        <v>0</v>
      </c>
      <c r="I8" s="123">
        <f t="shared" si="5"/>
        <v>0</v>
      </c>
      <c r="J8" s="123">
        <f t="shared" si="6"/>
        <v>0</v>
      </c>
      <c r="K8" s="123">
        <f t="shared" si="7"/>
        <v>0</v>
      </c>
      <c r="R8" s="110"/>
      <c r="S8" s="110"/>
    </row>
    <row r="9" spans="1:19" ht="14.25" customHeight="1">
      <c r="B9" s="120" t="s">
        <v>541</v>
      </c>
      <c r="C9" s="121">
        <v>1</v>
      </c>
      <c r="D9" s="134" t="str">
        <f t="shared" si="0"/>
        <v>packet</v>
      </c>
      <c r="E9" s="123">
        <f t="shared" si="1"/>
        <v>90</v>
      </c>
      <c r="F9" s="123">
        <f t="shared" si="2"/>
        <v>15</v>
      </c>
      <c r="G9" s="123">
        <f t="shared" si="3"/>
        <v>4</v>
      </c>
      <c r="H9" s="123">
        <f t="shared" si="4"/>
        <v>0</v>
      </c>
      <c r="I9" s="123">
        <f t="shared" si="5"/>
        <v>0</v>
      </c>
      <c r="J9" s="123">
        <f t="shared" si="6"/>
        <v>0</v>
      </c>
      <c r="K9" s="123">
        <f t="shared" si="7"/>
        <v>0</v>
      </c>
      <c r="R9" s="110"/>
      <c r="S9" s="110"/>
    </row>
    <row r="10" spans="1:19" ht="14.25" customHeight="1">
      <c r="B10" s="120" t="s">
        <v>251</v>
      </c>
      <c r="C10" s="121">
        <v>1</v>
      </c>
      <c r="D10" s="134" t="str">
        <f t="shared" si="0"/>
        <v>cup</v>
      </c>
      <c r="E10" s="123">
        <f t="shared" si="1"/>
        <v>300</v>
      </c>
      <c r="F10" s="123">
        <f t="shared" si="2"/>
        <v>10</v>
      </c>
      <c r="G10" s="123">
        <f t="shared" si="3"/>
        <v>54</v>
      </c>
      <c r="H10" s="123">
        <f t="shared" si="4"/>
        <v>6</v>
      </c>
      <c r="I10" s="123">
        <f t="shared" si="5"/>
        <v>8</v>
      </c>
      <c r="J10" s="123">
        <f t="shared" si="6"/>
        <v>0</v>
      </c>
      <c r="K10" s="123">
        <f t="shared" si="7"/>
        <v>2</v>
      </c>
      <c r="R10" s="124"/>
      <c r="S10" s="124"/>
    </row>
    <row r="11" spans="1:19" ht="14.25" customHeight="1">
      <c r="B11" s="120" t="s">
        <v>576</v>
      </c>
      <c r="C11" s="121">
        <v>0.125</v>
      </c>
      <c r="D11" s="134" t="str">
        <f t="shared" si="0"/>
        <v>cup</v>
      </c>
      <c r="E11" s="123">
        <f t="shared" si="1"/>
        <v>96.625</v>
      </c>
      <c r="F11" s="123">
        <f t="shared" si="2"/>
        <v>0</v>
      </c>
      <c r="G11" s="123">
        <f t="shared" si="3"/>
        <v>25</v>
      </c>
      <c r="H11" s="123">
        <f t="shared" si="4"/>
        <v>0</v>
      </c>
      <c r="I11" s="123">
        <f t="shared" si="5"/>
        <v>0</v>
      </c>
      <c r="J11" s="123">
        <f t="shared" si="6"/>
        <v>0</v>
      </c>
      <c r="K11" s="123">
        <f t="shared" si="7"/>
        <v>0</v>
      </c>
      <c r="R11" s="124"/>
      <c r="S11" s="124"/>
    </row>
    <row r="12" spans="1:19" ht="14.25" customHeight="1">
      <c r="B12" s="120"/>
      <c r="C12" s="121"/>
      <c r="D12" s="134" t="str">
        <f t="shared" si="0"/>
        <v/>
      </c>
      <c r="E12" s="123">
        <f t="shared" si="1"/>
        <v>0</v>
      </c>
      <c r="F12" s="123">
        <f t="shared" si="2"/>
        <v>0</v>
      </c>
      <c r="G12" s="123">
        <f t="shared" si="3"/>
        <v>0</v>
      </c>
      <c r="H12" s="123">
        <f t="shared" si="4"/>
        <v>0</v>
      </c>
      <c r="I12" s="123">
        <f t="shared" si="5"/>
        <v>0</v>
      </c>
      <c r="J12" s="123">
        <f t="shared" si="6"/>
        <v>0</v>
      </c>
      <c r="K12" s="123">
        <f t="shared" si="7"/>
        <v>0</v>
      </c>
      <c r="R12" s="124"/>
      <c r="S12" s="124"/>
    </row>
    <row r="13" spans="1:19" ht="14.25" customHeight="1">
      <c r="B13" s="120"/>
      <c r="C13" s="121"/>
      <c r="D13" s="134" t="str">
        <f t="shared" si="0"/>
        <v/>
      </c>
      <c r="E13" s="123">
        <f t="shared" si="1"/>
        <v>0</v>
      </c>
      <c r="F13" s="123">
        <f t="shared" si="2"/>
        <v>0</v>
      </c>
      <c r="G13" s="123">
        <f t="shared" si="3"/>
        <v>0</v>
      </c>
      <c r="H13" s="123">
        <f t="shared" si="4"/>
        <v>0</v>
      </c>
      <c r="I13" s="123">
        <f t="shared" si="5"/>
        <v>0</v>
      </c>
      <c r="J13" s="123">
        <f t="shared" si="6"/>
        <v>0</v>
      </c>
      <c r="K13" s="123">
        <f t="shared" si="7"/>
        <v>0</v>
      </c>
      <c r="R13" s="124"/>
      <c r="S13" s="124"/>
    </row>
    <row r="14" spans="1:19" ht="14.25" customHeight="1">
      <c r="B14" s="120"/>
      <c r="C14" s="121"/>
      <c r="D14" s="134" t="str">
        <f t="shared" si="0"/>
        <v/>
      </c>
      <c r="E14" s="123">
        <f t="shared" si="1"/>
        <v>0</v>
      </c>
      <c r="F14" s="123">
        <f t="shared" si="2"/>
        <v>0</v>
      </c>
      <c r="G14" s="123">
        <f t="shared" si="3"/>
        <v>0</v>
      </c>
      <c r="H14" s="123">
        <f t="shared" si="4"/>
        <v>0</v>
      </c>
      <c r="I14" s="123">
        <f t="shared" si="5"/>
        <v>0</v>
      </c>
      <c r="J14" s="123">
        <f t="shared" si="6"/>
        <v>0</v>
      </c>
      <c r="K14" s="123">
        <f t="shared" si="7"/>
        <v>0</v>
      </c>
      <c r="R14" s="124"/>
      <c r="S14" s="124"/>
    </row>
    <row r="15" spans="1:19" ht="14.25" customHeight="1">
      <c r="B15" s="120"/>
      <c r="C15" s="121"/>
      <c r="D15" s="134" t="str">
        <f t="shared" si="0"/>
        <v/>
      </c>
      <c r="E15" s="123">
        <f t="shared" si="1"/>
        <v>0</v>
      </c>
      <c r="F15" s="123">
        <f t="shared" si="2"/>
        <v>0</v>
      </c>
      <c r="G15" s="123">
        <f t="shared" si="3"/>
        <v>0</v>
      </c>
      <c r="H15" s="123">
        <f t="shared" si="4"/>
        <v>0</v>
      </c>
      <c r="I15" s="123">
        <f t="shared" si="5"/>
        <v>0</v>
      </c>
      <c r="J15" s="123">
        <f t="shared" si="6"/>
        <v>0</v>
      </c>
      <c r="K15" s="123">
        <f t="shared" si="7"/>
        <v>0</v>
      </c>
      <c r="R15" s="124"/>
      <c r="S15" s="124"/>
    </row>
    <row r="16" spans="1:19" ht="14.25" customHeight="1">
      <c r="B16" s="120"/>
      <c r="C16" s="121"/>
      <c r="D16" s="134" t="str">
        <f t="shared" si="0"/>
        <v/>
      </c>
      <c r="E16" s="123">
        <f t="shared" si="1"/>
        <v>0</v>
      </c>
      <c r="F16" s="123">
        <f t="shared" si="2"/>
        <v>0</v>
      </c>
      <c r="G16" s="123">
        <f t="shared" si="3"/>
        <v>0</v>
      </c>
      <c r="H16" s="123">
        <f t="shared" si="4"/>
        <v>0</v>
      </c>
      <c r="I16" s="123">
        <f t="shared" si="5"/>
        <v>0</v>
      </c>
      <c r="J16" s="123">
        <f t="shared" si="6"/>
        <v>0</v>
      </c>
      <c r="K16" s="123">
        <f t="shared" si="7"/>
        <v>0</v>
      </c>
      <c r="R16" s="124"/>
      <c r="S16" s="124"/>
    </row>
    <row r="17" spans="1:19" ht="14.25" customHeight="1">
      <c r="B17" s="120"/>
      <c r="C17" s="121"/>
      <c r="D17" s="134" t="str">
        <f t="shared" si="0"/>
        <v/>
      </c>
      <c r="E17" s="123">
        <f t="shared" si="1"/>
        <v>0</v>
      </c>
      <c r="F17" s="123">
        <f t="shared" si="2"/>
        <v>0</v>
      </c>
      <c r="G17" s="123">
        <f t="shared" si="3"/>
        <v>0</v>
      </c>
      <c r="H17" s="123">
        <f t="shared" si="4"/>
        <v>0</v>
      </c>
      <c r="I17" s="123">
        <f t="shared" si="5"/>
        <v>0</v>
      </c>
      <c r="J17" s="123">
        <f t="shared" si="6"/>
        <v>0</v>
      </c>
      <c r="K17" s="123">
        <f t="shared" si="7"/>
        <v>0</v>
      </c>
      <c r="R17" s="124"/>
      <c r="S17" s="124"/>
    </row>
    <row r="18" spans="1:19" ht="14.25" customHeight="1">
      <c r="B18" s="120"/>
      <c r="C18" s="121"/>
      <c r="D18" s="134" t="str">
        <f t="shared" si="0"/>
        <v/>
      </c>
      <c r="E18" s="123">
        <f t="shared" si="1"/>
        <v>0</v>
      </c>
      <c r="F18" s="123">
        <f t="shared" si="2"/>
        <v>0</v>
      </c>
      <c r="G18" s="123">
        <f t="shared" si="3"/>
        <v>0</v>
      </c>
      <c r="H18" s="123">
        <f t="shared" si="4"/>
        <v>0</v>
      </c>
      <c r="I18" s="123">
        <f t="shared" si="5"/>
        <v>0</v>
      </c>
      <c r="J18" s="123">
        <f t="shared" si="6"/>
        <v>0</v>
      </c>
      <c r="K18" s="123">
        <f t="shared" si="7"/>
        <v>0</v>
      </c>
      <c r="R18" s="124"/>
      <c r="S18" s="124"/>
    </row>
    <row r="19" spans="1:19" ht="14.25" customHeight="1">
      <c r="B19" s="120"/>
      <c r="C19" s="121"/>
      <c r="D19" s="134" t="str">
        <f t="shared" si="0"/>
        <v/>
      </c>
      <c r="E19" s="123">
        <f t="shared" si="1"/>
        <v>0</v>
      </c>
      <c r="F19" s="123">
        <f t="shared" si="2"/>
        <v>0</v>
      </c>
      <c r="G19" s="123">
        <f t="shared" si="3"/>
        <v>0</v>
      </c>
      <c r="H19" s="123">
        <f t="shared" si="4"/>
        <v>0</v>
      </c>
      <c r="I19" s="123">
        <f t="shared" si="5"/>
        <v>0</v>
      </c>
      <c r="J19" s="123">
        <f t="shared" si="6"/>
        <v>0</v>
      </c>
      <c r="K19" s="123">
        <f t="shared" si="7"/>
        <v>0</v>
      </c>
      <c r="R19" s="124"/>
      <c r="S19" s="124"/>
    </row>
    <row r="20" spans="1:19" ht="14.25" customHeight="1">
      <c r="B20" s="120"/>
      <c r="C20" s="121"/>
      <c r="D20" s="134" t="str">
        <f t="shared" si="0"/>
        <v/>
      </c>
      <c r="E20" s="123">
        <f t="shared" si="1"/>
        <v>0</v>
      </c>
      <c r="F20" s="123">
        <f t="shared" si="2"/>
        <v>0</v>
      </c>
      <c r="G20" s="123">
        <f t="shared" si="3"/>
        <v>0</v>
      </c>
      <c r="H20" s="123">
        <f t="shared" si="4"/>
        <v>0</v>
      </c>
      <c r="I20" s="123">
        <f t="shared" si="5"/>
        <v>0</v>
      </c>
      <c r="J20" s="123">
        <f t="shared" si="6"/>
        <v>0</v>
      </c>
      <c r="K20" s="123">
        <f t="shared" si="7"/>
        <v>0</v>
      </c>
      <c r="R20" s="124"/>
      <c r="S20" s="124"/>
    </row>
    <row r="21" spans="1:19" ht="14.25" customHeight="1">
      <c r="B21" s="125" t="s">
        <v>591</v>
      </c>
      <c r="E21" s="123">
        <f>SUM(E6:E20)</f>
        <v>829.125</v>
      </c>
      <c r="F21" s="123">
        <f t="shared" ref="F21:K21" si="8">SUM(F6:F20)</f>
        <v>29.5</v>
      </c>
      <c r="G21" s="123">
        <f t="shared" si="8"/>
        <v>161.25</v>
      </c>
      <c r="H21" s="123">
        <f t="shared" si="8"/>
        <v>6</v>
      </c>
      <c r="I21" s="123">
        <f t="shared" si="8"/>
        <v>13.5</v>
      </c>
      <c r="J21" s="123">
        <f t="shared" si="8"/>
        <v>2.75</v>
      </c>
      <c r="K21" s="123">
        <f t="shared" si="8"/>
        <v>8.5</v>
      </c>
      <c r="R21" s="124"/>
      <c r="S21" s="124"/>
    </row>
    <row r="22" spans="1:19">
      <c r="A22" s="108"/>
      <c r="B22" s="126"/>
      <c r="C22" s="126"/>
      <c r="D22" s="126"/>
      <c r="E22" s="126"/>
      <c r="F22" s="126"/>
      <c r="G22" s="126"/>
      <c r="H22" s="126"/>
      <c r="I22" s="126"/>
      <c r="J22" s="126"/>
      <c r="K22" s="126"/>
      <c r="R22" s="124"/>
      <c r="S22" s="124"/>
    </row>
    <row r="23" spans="1:19" ht="90">
      <c r="A23" s="127" t="s">
        <v>645</v>
      </c>
      <c r="B23" s="128" t="str">
        <f>B2</f>
        <v>gingerbread protein cookies</v>
      </c>
      <c r="C23" s="129">
        <v>1</v>
      </c>
      <c r="D23" s="129" t="s">
        <v>318</v>
      </c>
      <c r="E23" s="130">
        <f>E21/B3</f>
        <v>48.772058823529413</v>
      </c>
      <c r="F23" s="130">
        <f>F21/B3</f>
        <v>1.7352941176470589</v>
      </c>
      <c r="G23" s="130">
        <f>G21/B3</f>
        <v>9.485294117647058</v>
      </c>
      <c r="H23" s="130">
        <f>H21/B3</f>
        <v>0.35294117647058826</v>
      </c>
      <c r="I23" s="130">
        <f>I21/B3</f>
        <v>0.79411764705882348</v>
      </c>
      <c r="J23" s="130">
        <f>J21/B3</f>
        <v>0.16176470588235295</v>
      </c>
      <c r="K23" s="131">
        <f>K21/B3</f>
        <v>0.5</v>
      </c>
      <c r="L23" s="132"/>
      <c r="R23" s="124"/>
      <c r="S23" s="124"/>
    </row>
    <row r="24" spans="1:19" ht="14.25" customHeight="1">
      <c r="A24" s="115"/>
      <c r="B24" s="133"/>
      <c r="C24" s="133"/>
      <c r="D24" s="133"/>
      <c r="E24" s="133"/>
      <c r="F24" s="133"/>
      <c r="G24" s="133"/>
      <c r="H24" s="133"/>
      <c r="I24" s="133"/>
      <c r="J24" s="133"/>
      <c r="K24" s="133"/>
      <c r="R24" s="124"/>
      <c r="S24" s="124"/>
    </row>
    <row r="25" spans="1:19" ht="14.25" customHeight="1">
      <c r="R25" s="124"/>
      <c r="S25" s="124"/>
    </row>
    <row r="26" spans="1:19" ht="14.25" customHeight="1">
      <c r="R26" s="124"/>
      <c r="S26" s="124"/>
    </row>
    <row r="27" spans="1:19" ht="14.25" customHeight="1">
      <c r="R27" s="124"/>
      <c r="S27" s="124"/>
    </row>
    <row r="28" spans="1:19" ht="14.25" customHeight="1">
      <c r="R28" s="124"/>
      <c r="S28" s="124"/>
    </row>
    <row r="29" spans="1:19" ht="14.25" customHeight="1">
      <c r="R29" s="124"/>
      <c r="S29" s="124"/>
    </row>
    <row r="30" spans="1:19" ht="14.25" customHeight="1">
      <c r="R30" s="124"/>
      <c r="S30" s="124"/>
    </row>
    <row r="31" spans="1:19" ht="14.25" customHeight="1">
      <c r="R31" s="124"/>
      <c r="S31" s="124"/>
    </row>
    <row r="32" spans="1:19" ht="14.25" customHeight="1">
      <c r="R32" s="124"/>
      <c r="S32" s="124"/>
    </row>
    <row r="33" spans="18:19" ht="14.25" customHeight="1">
      <c r="R33" s="124"/>
      <c r="S33" s="124"/>
    </row>
    <row r="34" spans="18:19" ht="14.25" customHeight="1">
      <c r="R34" s="124"/>
      <c r="S34" s="124"/>
    </row>
    <row r="35" spans="18:19" ht="14.25" customHeight="1">
      <c r="R35" s="124"/>
      <c r="S35" s="124"/>
    </row>
    <row r="36" spans="18:19" ht="14.25" customHeight="1">
      <c r="R36" s="124"/>
      <c r="S36" s="124"/>
    </row>
    <row r="37" spans="18:19" ht="14.25" customHeight="1">
      <c r="R37" s="124"/>
      <c r="S37" s="124"/>
    </row>
    <row r="38" spans="18:19" ht="14.25" customHeight="1">
      <c r="R38" s="124"/>
      <c r="S38" s="124"/>
    </row>
    <row r="39" spans="18:19" ht="14.25" customHeight="1">
      <c r="R39" s="124"/>
      <c r="S39" s="124"/>
    </row>
    <row r="40" spans="18:19" ht="14.25" customHeight="1">
      <c r="R40" s="124"/>
      <c r="S40" s="124"/>
    </row>
    <row r="41" spans="18:19" ht="14.25" customHeight="1">
      <c r="R41" s="124"/>
      <c r="S41" s="124"/>
    </row>
    <row r="42" spans="18:19" ht="14.25" customHeight="1">
      <c r="R42" s="124"/>
      <c r="S42" s="124"/>
    </row>
    <row r="43" spans="18:19" ht="14.25" customHeight="1">
      <c r="R43" s="124"/>
      <c r="S43" s="124"/>
    </row>
    <row r="44" spans="18:19" ht="14.25" customHeight="1">
      <c r="R44" s="124"/>
      <c r="S44" s="124"/>
    </row>
    <row r="45" spans="18:19" ht="14.25" customHeight="1">
      <c r="R45" s="124"/>
      <c r="S45" s="124"/>
    </row>
    <row r="46" spans="18:19" ht="14.25" customHeight="1">
      <c r="R46" s="124"/>
      <c r="S46" s="124"/>
    </row>
    <row r="47" spans="18:19" ht="14.25" customHeight="1">
      <c r="R47" s="124"/>
      <c r="S47" s="124"/>
    </row>
    <row r="48" spans="18:19" ht="14.25" customHeight="1">
      <c r="R48" s="124"/>
      <c r="S48" s="124"/>
    </row>
    <row r="49" spans="18:19" ht="14.25" customHeight="1">
      <c r="R49" s="124"/>
      <c r="S49" s="124"/>
    </row>
    <row r="50" spans="18:19" ht="14.25" customHeight="1">
      <c r="R50" s="124"/>
      <c r="S50" s="124"/>
    </row>
    <row r="51" spans="18:19" ht="14.25" customHeight="1">
      <c r="R51" s="124"/>
      <c r="S51" s="124"/>
    </row>
    <row r="52" spans="18:19" ht="14.25" customHeight="1">
      <c r="R52" s="124"/>
      <c r="S52" s="124"/>
    </row>
    <row r="53" spans="18:19" ht="14.25" customHeight="1">
      <c r="R53" s="124"/>
      <c r="S53" s="124"/>
    </row>
    <row r="54" spans="18:19" ht="14.25" customHeight="1">
      <c r="R54" s="124"/>
      <c r="S54" s="124"/>
    </row>
    <row r="55" spans="18:19" ht="14.25" customHeight="1">
      <c r="R55" s="124"/>
      <c r="S55" s="124"/>
    </row>
    <row r="56" spans="18:19" ht="14.25" customHeight="1">
      <c r="R56" s="124"/>
      <c r="S56" s="124"/>
    </row>
    <row r="57" spans="18:19" ht="14.25" customHeight="1">
      <c r="R57" s="124"/>
      <c r="S57" s="124"/>
    </row>
    <row r="58" spans="18:19" ht="14.25" customHeight="1">
      <c r="R58" s="124"/>
      <c r="S58" s="124"/>
    </row>
    <row r="59" spans="18:19" ht="14.25" customHeight="1">
      <c r="R59" s="124"/>
      <c r="S59" s="124"/>
    </row>
    <row r="60" spans="18:19" ht="14.25" customHeight="1">
      <c r="R60" s="124"/>
      <c r="S60" s="124"/>
    </row>
    <row r="61" spans="18:19" ht="14.25" customHeight="1">
      <c r="R61" s="124"/>
      <c r="S61" s="124"/>
    </row>
    <row r="62" spans="18:19" ht="14.25" customHeight="1">
      <c r="R62" s="124"/>
      <c r="S62" s="124"/>
    </row>
    <row r="63" spans="18:19" ht="14.25" customHeight="1">
      <c r="R63" s="124"/>
      <c r="S63" s="124"/>
    </row>
    <row r="64" spans="18:19" ht="14.25" customHeight="1">
      <c r="R64" s="124"/>
      <c r="S64" s="124"/>
    </row>
    <row r="65" spans="18:19" ht="14.25" customHeight="1">
      <c r="R65" s="124"/>
      <c r="S65" s="124"/>
    </row>
    <row r="66" spans="18:19" ht="14.25" customHeight="1">
      <c r="R66" s="124"/>
      <c r="S66" s="124"/>
    </row>
    <row r="67" spans="18:19" ht="14.25" customHeight="1">
      <c r="R67" s="124"/>
      <c r="S67" s="124"/>
    </row>
    <row r="68" spans="18:19" ht="14.25" customHeight="1">
      <c r="R68" s="124"/>
      <c r="S68" s="124"/>
    </row>
    <row r="69" spans="18:19" ht="14.25" customHeight="1">
      <c r="R69" s="124"/>
      <c r="S69" s="124"/>
    </row>
    <row r="70" spans="18:19" ht="14.25" customHeight="1">
      <c r="R70" s="124"/>
      <c r="S70" s="124"/>
    </row>
    <row r="71" spans="18:19" ht="14.25" customHeight="1">
      <c r="R71" s="124"/>
      <c r="S71" s="124"/>
    </row>
    <row r="72" spans="18:19" ht="14.25" customHeight="1">
      <c r="R72" s="124"/>
      <c r="S72" s="124"/>
    </row>
    <row r="73" spans="18:19" ht="14.25" customHeight="1">
      <c r="R73" s="124"/>
      <c r="S73" s="124"/>
    </row>
    <row r="74" spans="18:19" ht="14.25" customHeight="1">
      <c r="R74" s="124"/>
      <c r="S74" s="124"/>
    </row>
    <row r="75" spans="18:19" ht="14.25" customHeight="1">
      <c r="R75" s="124"/>
      <c r="S75" s="124"/>
    </row>
    <row r="76" spans="18:19" ht="14.25" customHeight="1">
      <c r="R76" s="124"/>
      <c r="S76" s="124"/>
    </row>
    <row r="77" spans="18:19" ht="14.25" customHeight="1">
      <c r="R77" s="124"/>
      <c r="S77" s="124"/>
    </row>
    <row r="78" spans="18:19" ht="14.25" customHeight="1">
      <c r="R78" s="124"/>
      <c r="S78" s="124"/>
    </row>
    <row r="79" spans="18:19" ht="14.25" customHeight="1">
      <c r="R79" s="124"/>
      <c r="S79" s="124"/>
    </row>
    <row r="80" spans="18:19" ht="14.25" customHeight="1">
      <c r="R80" s="124"/>
      <c r="S80" s="124"/>
    </row>
    <row r="81" spans="18:19" ht="14.25" customHeight="1">
      <c r="R81" s="124"/>
      <c r="S81" s="124"/>
    </row>
    <row r="82" spans="18:19" ht="14.25" customHeight="1">
      <c r="R82" s="124"/>
      <c r="S82" s="124"/>
    </row>
    <row r="83" spans="18:19" ht="14.25" customHeight="1">
      <c r="R83" s="124"/>
      <c r="S83" s="124"/>
    </row>
    <row r="84" spans="18:19" ht="14.25" customHeight="1">
      <c r="R84" s="124"/>
      <c r="S84" s="124"/>
    </row>
    <row r="85" spans="18:19" ht="14.25" customHeight="1">
      <c r="R85" s="124"/>
      <c r="S85" s="124"/>
    </row>
    <row r="86" spans="18:19" ht="14.25" customHeight="1">
      <c r="R86" s="124"/>
      <c r="S86" s="124"/>
    </row>
    <row r="87" spans="18:19" ht="14.25" customHeight="1">
      <c r="R87" s="124"/>
      <c r="S87" s="124"/>
    </row>
    <row r="88" spans="18:19" ht="14.25" customHeight="1">
      <c r="R88" s="124"/>
      <c r="S88" s="124"/>
    </row>
    <row r="89" spans="18:19" ht="14.25" customHeight="1">
      <c r="R89" s="124"/>
      <c r="S89" s="124"/>
    </row>
    <row r="90" spans="18:19" ht="14.25" customHeight="1">
      <c r="R90" s="124"/>
      <c r="S90" s="124"/>
    </row>
    <row r="91" spans="18:19" ht="14.25" customHeight="1">
      <c r="R91" s="124"/>
      <c r="S91" s="124"/>
    </row>
    <row r="92" spans="18:19" ht="14.25" customHeight="1">
      <c r="R92" s="124"/>
      <c r="S92" s="124"/>
    </row>
    <row r="93" spans="18:19" ht="14.25" customHeight="1">
      <c r="R93" s="124"/>
      <c r="S93" s="124"/>
    </row>
    <row r="94" spans="18:19" ht="14.25" customHeight="1">
      <c r="R94" s="124"/>
      <c r="S94" s="124"/>
    </row>
    <row r="95" spans="18:19" ht="14.25" customHeight="1">
      <c r="R95" s="124"/>
      <c r="S95" s="124"/>
    </row>
    <row r="96" spans="18:19" ht="14.25" customHeight="1">
      <c r="R96" s="124"/>
      <c r="S96" s="124"/>
    </row>
    <row r="97" spans="18:19" ht="14.25" customHeight="1">
      <c r="R97" s="124"/>
      <c r="S97" s="124"/>
    </row>
    <row r="98" spans="18:19" ht="14.25" customHeight="1">
      <c r="R98" s="124"/>
      <c r="S98" s="124"/>
    </row>
    <row r="99" spans="18:19" ht="14.25" customHeight="1">
      <c r="R99" s="124"/>
      <c r="S99" s="124"/>
    </row>
    <row r="100" spans="18:19" ht="14.25" customHeight="1">
      <c r="R100" s="124"/>
      <c r="S100" s="124"/>
    </row>
    <row r="101" spans="18:19" ht="14.25" customHeight="1">
      <c r="R101" s="124"/>
      <c r="S101" s="124"/>
    </row>
    <row r="102" spans="18:19" ht="14.25" customHeight="1">
      <c r="R102" s="124"/>
      <c r="S102" s="124"/>
    </row>
    <row r="103" spans="18:19" ht="14.25" customHeight="1">
      <c r="R103" s="124"/>
      <c r="S103" s="124"/>
    </row>
    <row r="104" spans="18:19" ht="14.25" customHeight="1">
      <c r="R104" s="124"/>
      <c r="S104" s="124"/>
    </row>
    <row r="105" spans="18:19" ht="14.25" customHeight="1">
      <c r="R105" s="124"/>
      <c r="S105" s="124"/>
    </row>
    <row r="106" spans="18:19" ht="14.25" customHeight="1">
      <c r="R106" s="124"/>
      <c r="S106" s="124"/>
    </row>
    <row r="107" spans="18:19" ht="14.25" customHeight="1">
      <c r="R107" s="124"/>
      <c r="S107" s="124"/>
    </row>
    <row r="108" spans="18:19" ht="14.25" customHeight="1">
      <c r="R108" s="124"/>
      <c r="S108" s="124"/>
    </row>
    <row r="109" spans="18:19" ht="14.25" customHeight="1">
      <c r="R109" s="124"/>
      <c r="S109" s="124"/>
    </row>
    <row r="110" spans="18:19" ht="14.25" customHeight="1">
      <c r="R110" s="124"/>
      <c r="S110" s="124"/>
    </row>
    <row r="111" spans="18:19" ht="14.25" customHeight="1">
      <c r="R111" s="124"/>
      <c r="S111" s="124"/>
    </row>
    <row r="112" spans="18:19" ht="14.25" customHeight="1">
      <c r="R112" s="124"/>
      <c r="S112" s="124"/>
    </row>
    <row r="113" spans="18:19" ht="14.25" customHeight="1">
      <c r="R113" s="124"/>
      <c r="S113" s="124"/>
    </row>
    <row r="114" spans="18:19" ht="14.25" customHeight="1">
      <c r="R114" s="124"/>
      <c r="S114" s="124"/>
    </row>
    <row r="115" spans="18:19" ht="14.25" customHeight="1">
      <c r="R115" s="124"/>
      <c r="S115" s="124"/>
    </row>
    <row r="116" spans="18:19" ht="14.25" customHeight="1">
      <c r="R116" s="124"/>
      <c r="S116" s="124"/>
    </row>
    <row r="117" spans="18:19" ht="14.25" customHeight="1">
      <c r="R117" s="124"/>
      <c r="S117" s="124"/>
    </row>
    <row r="118" spans="18:19" ht="14.25" customHeight="1">
      <c r="R118" s="124"/>
      <c r="S118" s="124"/>
    </row>
    <row r="119" spans="18:19" ht="14.25" customHeight="1">
      <c r="R119" s="124"/>
      <c r="S119" s="124"/>
    </row>
    <row r="120" spans="18:19" ht="14.25" customHeight="1">
      <c r="R120" s="124"/>
      <c r="S120" s="124"/>
    </row>
    <row r="121" spans="18:19" ht="14.25" customHeight="1">
      <c r="R121" s="124"/>
      <c r="S121" s="124"/>
    </row>
    <row r="122" spans="18:19" ht="14.25" customHeight="1">
      <c r="R122" s="124"/>
      <c r="S122" s="124"/>
    </row>
    <row r="123" spans="18:19" ht="14.25" customHeight="1">
      <c r="R123" s="124"/>
      <c r="S123" s="124"/>
    </row>
    <row r="124" spans="18:19" ht="14.25" customHeight="1">
      <c r="R124" s="124"/>
      <c r="S124" s="124"/>
    </row>
    <row r="125" spans="18:19" ht="14.25" customHeight="1">
      <c r="R125" s="124"/>
      <c r="S125" s="124"/>
    </row>
    <row r="126" spans="18:19" ht="14.25" customHeight="1">
      <c r="R126" s="124"/>
      <c r="S126" s="124"/>
    </row>
    <row r="127" spans="18:19" ht="14.25" customHeight="1">
      <c r="R127" s="124"/>
      <c r="S127" s="124"/>
    </row>
    <row r="128" spans="18:19" ht="14.25" customHeight="1">
      <c r="R128" s="124"/>
      <c r="S128" s="124"/>
    </row>
    <row r="129" spans="18:19" ht="14.25" customHeight="1">
      <c r="R129" s="124"/>
      <c r="S129" s="124"/>
    </row>
    <row r="130" spans="18:19" ht="14.25" customHeight="1">
      <c r="R130" s="124"/>
      <c r="S130" s="124"/>
    </row>
    <row r="131" spans="18:19" ht="14.25" customHeight="1">
      <c r="R131" s="124"/>
      <c r="S131" s="124"/>
    </row>
    <row r="132" spans="18:19" ht="14.25" customHeight="1">
      <c r="R132" s="124"/>
      <c r="S132" s="124"/>
    </row>
    <row r="133" spans="18:19" ht="14.25" customHeight="1">
      <c r="R133" s="124"/>
      <c r="S133" s="124"/>
    </row>
    <row r="134" spans="18:19" ht="14.25" customHeight="1">
      <c r="R134" s="124"/>
      <c r="S134" s="124"/>
    </row>
    <row r="135" spans="18:19" ht="14.25" customHeight="1">
      <c r="R135" s="124"/>
      <c r="S135" s="124"/>
    </row>
    <row r="136" spans="18:19" ht="14.25" customHeight="1">
      <c r="R136" s="124"/>
      <c r="S136" s="124"/>
    </row>
    <row r="137" spans="18:19" ht="14.25" customHeight="1">
      <c r="R137" s="124"/>
      <c r="S137" s="124"/>
    </row>
    <row r="138" spans="18:19" ht="14.25" customHeight="1">
      <c r="R138" s="124"/>
      <c r="S138" s="124"/>
    </row>
    <row r="139" spans="18:19" ht="14.25" customHeight="1">
      <c r="R139" s="124"/>
      <c r="S139" s="124"/>
    </row>
    <row r="140" spans="18:19" ht="14.25" customHeight="1">
      <c r="R140" s="124"/>
      <c r="S140" s="124"/>
    </row>
    <row r="141" spans="18:19" ht="14.25" customHeight="1">
      <c r="R141" s="124"/>
      <c r="S141" s="124"/>
    </row>
    <row r="142" spans="18:19" ht="14.25" customHeight="1">
      <c r="R142" s="124"/>
      <c r="S142" s="124"/>
    </row>
    <row r="143" spans="18:19" ht="14.25" customHeight="1">
      <c r="R143" s="124"/>
      <c r="S143" s="124"/>
    </row>
    <row r="144" spans="18:19" ht="14.25" customHeight="1">
      <c r="R144" s="124"/>
      <c r="S144" s="124"/>
    </row>
    <row r="145" spans="18:19" ht="14.25" customHeight="1">
      <c r="R145" s="124"/>
      <c r="S145" s="124"/>
    </row>
    <row r="146" spans="18:19" ht="14.25" customHeight="1">
      <c r="R146" s="124"/>
      <c r="S146" s="124"/>
    </row>
    <row r="147" spans="18:19" ht="14.25" customHeight="1">
      <c r="R147" s="124"/>
      <c r="S147" s="124"/>
    </row>
    <row r="148" spans="18:19" ht="14.25" customHeight="1">
      <c r="R148" s="124"/>
      <c r="S148" s="124"/>
    </row>
    <row r="149" spans="18:19" ht="14.25" customHeight="1">
      <c r="R149" s="124"/>
      <c r="S149" s="124"/>
    </row>
    <row r="150" spans="18:19" ht="14.25" customHeight="1">
      <c r="R150" s="124"/>
      <c r="S150" s="124"/>
    </row>
    <row r="151" spans="18:19" ht="14.25" customHeight="1">
      <c r="R151" s="124"/>
      <c r="S151" s="124"/>
    </row>
    <row r="152" spans="18:19" ht="14.25" customHeight="1">
      <c r="R152" s="124"/>
      <c r="S152" s="124"/>
    </row>
    <row r="153" spans="18:19" ht="14.25" customHeight="1">
      <c r="R153" s="124"/>
      <c r="S153" s="124"/>
    </row>
    <row r="154" spans="18:19" ht="14.25" customHeight="1">
      <c r="R154" s="124"/>
      <c r="S154" s="124"/>
    </row>
    <row r="155" spans="18:19" ht="14.25" customHeight="1">
      <c r="R155" s="124"/>
      <c r="S155" s="124"/>
    </row>
    <row r="156" spans="18:19" ht="14.25" customHeight="1">
      <c r="R156" s="124"/>
      <c r="S156" s="124"/>
    </row>
    <row r="157" spans="18:19" ht="14.25" customHeight="1">
      <c r="R157" s="124"/>
      <c r="S157" s="124"/>
    </row>
    <row r="158" spans="18:19" ht="14.25" customHeight="1">
      <c r="R158" s="124"/>
      <c r="S158" s="124"/>
    </row>
    <row r="159" spans="18:19" ht="14.25" customHeight="1">
      <c r="R159" s="124"/>
      <c r="S159" s="124"/>
    </row>
    <row r="160" spans="18:19" ht="14.25" customHeight="1">
      <c r="R160" s="124"/>
      <c r="S160" s="124"/>
    </row>
    <row r="161" spans="18:19" ht="14.25" customHeight="1">
      <c r="R161" s="124"/>
      <c r="S161" s="124"/>
    </row>
    <row r="162" spans="18:19" ht="14.25" customHeight="1">
      <c r="R162" s="124"/>
      <c r="S162" s="124"/>
    </row>
    <row r="163" spans="18:19" ht="14.25" customHeight="1">
      <c r="R163" s="124"/>
      <c r="S163" s="124"/>
    </row>
    <row r="164" spans="18:19" ht="14.25" customHeight="1">
      <c r="R164" s="124"/>
      <c r="S164" s="124"/>
    </row>
    <row r="165" spans="18:19" ht="14.25" customHeight="1">
      <c r="R165" s="124"/>
      <c r="S165" s="124"/>
    </row>
    <row r="166" spans="18:19" ht="14.25" customHeight="1">
      <c r="R166" s="124"/>
      <c r="S166" s="124"/>
    </row>
    <row r="167" spans="18:19" ht="14.25" customHeight="1">
      <c r="R167" s="124"/>
      <c r="S167" s="124"/>
    </row>
    <row r="168" spans="18:19" ht="14.25" customHeight="1">
      <c r="R168" s="124"/>
      <c r="S168" s="124"/>
    </row>
    <row r="169" spans="18:19" ht="14.25" customHeight="1">
      <c r="R169" s="124"/>
      <c r="S169" s="124"/>
    </row>
    <row r="170" spans="18:19" ht="14.25" customHeight="1">
      <c r="R170" s="124"/>
      <c r="S170" s="124"/>
    </row>
    <row r="171" spans="18:19" ht="14.25" customHeight="1">
      <c r="R171" s="124"/>
      <c r="S171" s="124"/>
    </row>
    <row r="172" spans="18:19" ht="14.25" customHeight="1">
      <c r="R172" s="124"/>
      <c r="S172" s="124"/>
    </row>
    <row r="173" spans="18:19" ht="14.25" customHeight="1">
      <c r="R173" s="124"/>
      <c r="S173" s="124"/>
    </row>
    <row r="174" spans="18:19" ht="14.25" customHeight="1">
      <c r="R174" s="124"/>
      <c r="S174" s="124"/>
    </row>
    <row r="175" spans="18:19" ht="14.25" customHeight="1">
      <c r="R175" s="124"/>
      <c r="S175" s="124"/>
    </row>
    <row r="176" spans="18:19" ht="14.25" customHeight="1">
      <c r="R176" s="124"/>
      <c r="S176" s="124"/>
    </row>
    <row r="177" spans="18:19" ht="14.25" customHeight="1">
      <c r="R177" s="124"/>
      <c r="S177" s="124"/>
    </row>
    <row r="178" spans="18:19" ht="14.25" customHeight="1">
      <c r="R178" s="124"/>
      <c r="S178" s="124"/>
    </row>
    <row r="179" spans="18:19" ht="14.25" customHeight="1">
      <c r="R179" s="124"/>
      <c r="S179" s="124"/>
    </row>
    <row r="180" spans="18:19" ht="14.25" customHeight="1">
      <c r="R180" s="124"/>
      <c r="S180" s="124"/>
    </row>
    <row r="181" spans="18:19" ht="14.25" customHeight="1">
      <c r="R181" s="124"/>
      <c r="S181" s="124"/>
    </row>
    <row r="182" spans="18:19" ht="14.25" customHeight="1">
      <c r="R182" s="124"/>
      <c r="S182" s="124"/>
    </row>
    <row r="183" spans="18:19" ht="14.25" customHeight="1">
      <c r="R183" s="124"/>
      <c r="S183" s="124"/>
    </row>
    <row r="184" spans="18:19" ht="14.25" customHeight="1">
      <c r="R184" s="124"/>
      <c r="S184" s="124"/>
    </row>
    <row r="185" spans="18:19" ht="14.25" customHeight="1">
      <c r="R185" s="124"/>
      <c r="S185" s="124"/>
    </row>
    <row r="186" spans="18:19" ht="14.25" customHeight="1">
      <c r="R186" s="124"/>
      <c r="S186" s="124"/>
    </row>
    <row r="187" spans="18:19" ht="14.25" customHeight="1">
      <c r="R187" s="124"/>
      <c r="S187" s="124"/>
    </row>
    <row r="188" spans="18:19" ht="14.25" customHeight="1">
      <c r="R188" s="124"/>
      <c r="S188" s="124"/>
    </row>
    <row r="189" spans="18:19" ht="14.25" customHeight="1">
      <c r="R189" s="124"/>
      <c r="S189" s="124"/>
    </row>
    <row r="190" spans="18:19" ht="14.25" customHeight="1">
      <c r="R190" s="124"/>
      <c r="S190" s="124"/>
    </row>
    <row r="191" spans="18:19" ht="14.25" customHeight="1">
      <c r="R191" s="124"/>
      <c r="S191" s="124"/>
    </row>
    <row r="192" spans="18:19" ht="14.25" customHeight="1">
      <c r="R192" s="124"/>
      <c r="S192" s="124"/>
    </row>
    <row r="193" spans="18:19" ht="14.25" customHeight="1">
      <c r="R193" s="124"/>
      <c r="S193" s="124"/>
    </row>
    <row r="194" spans="18:19" ht="14.25" customHeight="1">
      <c r="R194" s="124"/>
      <c r="S194" s="124"/>
    </row>
    <row r="195" spans="18:19" ht="14.25" customHeight="1">
      <c r="R195" s="124"/>
      <c r="S195" s="124"/>
    </row>
    <row r="196" spans="18:19" ht="14.25" customHeight="1">
      <c r="R196" s="124"/>
      <c r="S196" s="124"/>
    </row>
    <row r="197" spans="18:19" ht="14.25" customHeight="1">
      <c r="R197" s="124"/>
      <c r="S197" s="124"/>
    </row>
    <row r="198" spans="18:19" ht="14.25" customHeight="1">
      <c r="R198" s="124"/>
      <c r="S198" s="124"/>
    </row>
    <row r="199" spans="18:19" ht="14.25" customHeight="1">
      <c r="R199" s="124"/>
      <c r="S199" s="124"/>
    </row>
    <row r="200" spans="18:19" ht="14.25" customHeight="1">
      <c r="R200" s="124"/>
      <c r="S200" s="124"/>
    </row>
    <row r="201" spans="18:19" ht="14.25" customHeight="1">
      <c r="R201" s="124"/>
      <c r="S201" s="124"/>
    </row>
    <row r="202" spans="18:19" ht="14.25" customHeight="1">
      <c r="R202" s="124"/>
      <c r="S202" s="124"/>
    </row>
    <row r="203" spans="18:19" ht="14.25" customHeight="1">
      <c r="R203" s="124"/>
      <c r="S203" s="124"/>
    </row>
    <row r="204" spans="18:19" ht="14.25" customHeight="1">
      <c r="R204" s="124"/>
      <c r="S204" s="124"/>
    </row>
    <row r="205" spans="18:19" ht="14.25" customHeight="1">
      <c r="R205" s="124"/>
      <c r="S205" s="124"/>
    </row>
    <row r="206" spans="18:19" ht="14.25" customHeight="1">
      <c r="R206" s="124"/>
      <c r="S206" s="124"/>
    </row>
    <row r="207" spans="18:19" ht="14.25" customHeight="1">
      <c r="R207" s="124"/>
      <c r="S207" s="124"/>
    </row>
    <row r="208" spans="18:19" ht="14.25" customHeight="1">
      <c r="R208" s="124"/>
      <c r="S208" s="124"/>
    </row>
    <row r="209" spans="18:19" ht="14.25" customHeight="1">
      <c r="R209" s="124"/>
      <c r="S209" s="124"/>
    </row>
    <row r="210" spans="18:19" ht="14.25" customHeight="1">
      <c r="R210" s="124"/>
      <c r="S210" s="124"/>
    </row>
    <row r="211" spans="18:19" ht="14.25" customHeight="1">
      <c r="R211" s="124"/>
      <c r="S211" s="124"/>
    </row>
    <row r="212" spans="18:19" ht="14.25" customHeight="1">
      <c r="R212" s="124"/>
      <c r="S212" s="124"/>
    </row>
    <row r="213" spans="18:19" ht="14.25" customHeight="1">
      <c r="R213" s="124"/>
      <c r="S213" s="124"/>
    </row>
    <row r="214" spans="18:19" ht="14.25" customHeight="1">
      <c r="R214" s="124"/>
      <c r="S214" s="124"/>
    </row>
    <row r="215" spans="18:19" ht="14.25" customHeight="1">
      <c r="R215" s="124"/>
      <c r="S215" s="124"/>
    </row>
    <row r="216" spans="18:19" ht="14.25" customHeight="1">
      <c r="R216" s="124"/>
      <c r="S216" s="124"/>
    </row>
    <row r="217" spans="18:19" ht="14.25" customHeight="1">
      <c r="R217" s="124"/>
      <c r="S217" s="124"/>
    </row>
    <row r="218" spans="18:19" ht="14.25" customHeight="1">
      <c r="R218" s="124"/>
      <c r="S218" s="124"/>
    </row>
    <row r="219" spans="18:19" ht="14.25" customHeight="1">
      <c r="R219" s="124"/>
      <c r="S219" s="124"/>
    </row>
    <row r="220" spans="18:19" ht="14.25" customHeight="1">
      <c r="R220" s="124"/>
      <c r="S220" s="124"/>
    </row>
    <row r="221" spans="18:19" ht="14.25" customHeight="1">
      <c r="R221" s="124"/>
      <c r="S221" s="124"/>
    </row>
    <row r="222" spans="18:19" ht="14.25" customHeight="1">
      <c r="R222" s="124"/>
      <c r="S222" s="124"/>
    </row>
    <row r="223" spans="18:19" ht="14.25" customHeight="1">
      <c r="R223" s="124"/>
      <c r="S223" s="124"/>
    </row>
    <row r="224" spans="18:19" ht="14.25" customHeight="1">
      <c r="R224" s="124"/>
      <c r="S224" s="124"/>
    </row>
    <row r="225" spans="18:19" ht="14.25" customHeight="1">
      <c r="R225" s="124"/>
      <c r="S225" s="124"/>
    </row>
    <row r="226" spans="18:19" ht="14.25" customHeight="1">
      <c r="R226" s="124"/>
      <c r="S226" s="124"/>
    </row>
    <row r="227" spans="18:19" ht="14.25" customHeight="1">
      <c r="R227" s="124"/>
      <c r="S227" s="124"/>
    </row>
    <row r="228" spans="18:19" ht="14.25" customHeight="1">
      <c r="R228" s="124"/>
      <c r="S228" s="124"/>
    </row>
    <row r="229" spans="18:19" ht="14.25" customHeight="1">
      <c r="R229" s="124"/>
      <c r="S229" s="124"/>
    </row>
    <row r="230" spans="18:19" ht="14.25" customHeight="1">
      <c r="R230" s="124"/>
      <c r="S230" s="124"/>
    </row>
    <row r="231" spans="18:19" ht="14.25" customHeight="1">
      <c r="R231" s="124"/>
      <c r="S231" s="124"/>
    </row>
    <row r="232" spans="18:19" ht="14.25" customHeight="1">
      <c r="R232" s="124"/>
      <c r="S232" s="124"/>
    </row>
    <row r="233" spans="18:19" ht="14.25" customHeight="1">
      <c r="R233" s="124"/>
      <c r="S233" s="124"/>
    </row>
    <row r="234" spans="18:19" ht="14.25" customHeight="1">
      <c r="R234" s="124"/>
      <c r="S234" s="124"/>
    </row>
    <row r="235" spans="18:19" ht="14.25" customHeight="1">
      <c r="R235" s="124"/>
      <c r="S235" s="124"/>
    </row>
    <row r="236" spans="18:19" ht="14.25" customHeight="1">
      <c r="R236" s="124"/>
      <c r="S236" s="124"/>
    </row>
    <row r="237" spans="18:19" ht="14.25" customHeight="1">
      <c r="R237" s="124"/>
      <c r="S237" s="124"/>
    </row>
    <row r="238" spans="18:19" ht="14.25" customHeight="1">
      <c r="R238" s="124"/>
      <c r="S238" s="124"/>
    </row>
    <row r="239" spans="18:19" ht="14.25" customHeight="1">
      <c r="R239" s="124"/>
      <c r="S239" s="124"/>
    </row>
    <row r="240" spans="18:19" ht="14.25" customHeight="1">
      <c r="R240" s="124"/>
      <c r="S240" s="124"/>
    </row>
    <row r="241" spans="18:19" ht="14.25" customHeight="1">
      <c r="R241" s="124"/>
      <c r="S241" s="124"/>
    </row>
    <row r="242" spans="18:19" ht="14.25" customHeight="1">
      <c r="R242" s="124"/>
      <c r="S242" s="124"/>
    </row>
    <row r="243" spans="18:19" ht="14.25" customHeight="1">
      <c r="R243" s="124"/>
      <c r="S243" s="124"/>
    </row>
    <row r="244" spans="18:19" ht="14.25" customHeight="1">
      <c r="R244" s="124"/>
      <c r="S244" s="124"/>
    </row>
    <row r="245" spans="18:19" ht="14.25" customHeight="1">
      <c r="R245" s="124"/>
      <c r="S245" s="124"/>
    </row>
    <row r="246" spans="18:19" ht="14.25" customHeight="1">
      <c r="R246" s="124"/>
      <c r="S246" s="124"/>
    </row>
    <row r="247" spans="18:19" ht="14.25" customHeight="1">
      <c r="R247" s="124"/>
      <c r="S247" s="124"/>
    </row>
    <row r="248" spans="18:19" ht="14.25" customHeight="1">
      <c r="R248" s="124"/>
      <c r="S248" s="124"/>
    </row>
    <row r="249" spans="18:19" ht="14.25" customHeight="1">
      <c r="R249" s="124"/>
      <c r="S249" s="124"/>
    </row>
    <row r="250" spans="18:19" ht="14.25" customHeight="1">
      <c r="R250" s="124"/>
      <c r="S250" s="124"/>
    </row>
    <row r="251" spans="18:19" ht="14.25" customHeight="1">
      <c r="R251" s="124"/>
      <c r="S251" s="124"/>
    </row>
    <row r="252" spans="18:19" ht="14.25" customHeight="1">
      <c r="R252" s="124"/>
      <c r="S252" s="124"/>
    </row>
    <row r="253" spans="18:19" ht="14.25" customHeight="1">
      <c r="R253" s="124"/>
      <c r="S253" s="124"/>
    </row>
    <row r="254" spans="18:19" ht="14.25" customHeight="1">
      <c r="R254" s="124"/>
      <c r="S254" s="124"/>
    </row>
    <row r="255" spans="18:19" ht="14.25" customHeight="1">
      <c r="R255" s="124"/>
      <c r="S255" s="124"/>
    </row>
    <row r="256" spans="18:19" ht="14.25" customHeight="1">
      <c r="R256" s="124"/>
      <c r="S256" s="124"/>
    </row>
    <row r="257" spans="18:19" ht="14.25" customHeight="1">
      <c r="R257" s="124"/>
      <c r="S257" s="124"/>
    </row>
    <row r="258" spans="18:19" ht="14.25" customHeight="1">
      <c r="R258" s="124"/>
      <c r="S258" s="124"/>
    </row>
    <row r="259" spans="18:19" ht="14.25" customHeight="1">
      <c r="R259" s="124"/>
      <c r="S259" s="124"/>
    </row>
    <row r="260" spans="18:19" ht="14.25" customHeight="1">
      <c r="R260" s="124"/>
      <c r="S260" s="124"/>
    </row>
    <row r="261" spans="18:19" ht="14.25" customHeight="1">
      <c r="R261" s="124"/>
      <c r="S261" s="124"/>
    </row>
    <row r="262" spans="18:19" ht="14.25" customHeight="1">
      <c r="R262" s="124"/>
      <c r="S262" s="124"/>
    </row>
    <row r="263" spans="18:19" ht="14.25" customHeight="1">
      <c r="R263" s="124"/>
      <c r="S263" s="124"/>
    </row>
    <row r="264" spans="18:19" ht="14.25" customHeight="1">
      <c r="R264" s="124"/>
      <c r="S264" s="124"/>
    </row>
    <row r="265" spans="18:19" ht="14.25" customHeight="1">
      <c r="R265" s="124"/>
      <c r="S265" s="124"/>
    </row>
    <row r="266" spans="18:19" ht="14.25" customHeight="1">
      <c r="R266" s="124"/>
      <c r="S266" s="124"/>
    </row>
    <row r="267" spans="18:19" ht="14.25" customHeight="1">
      <c r="R267" s="124"/>
      <c r="S267" s="124"/>
    </row>
    <row r="268" spans="18:19" ht="14.25" customHeight="1">
      <c r="R268" s="124"/>
      <c r="S268" s="124"/>
    </row>
    <row r="269" spans="18:19" ht="14.25" customHeight="1">
      <c r="R269" s="124"/>
      <c r="S269" s="124"/>
    </row>
    <row r="270" spans="18:19" ht="14.25" customHeight="1">
      <c r="R270" s="124"/>
      <c r="S270" s="124"/>
    </row>
    <row r="271" spans="18:19" ht="14.25" customHeight="1">
      <c r="R271" s="124"/>
      <c r="S271" s="124"/>
    </row>
    <row r="272" spans="18:19" ht="14.25" customHeight="1">
      <c r="R272" s="124"/>
      <c r="S272" s="124"/>
    </row>
    <row r="273" spans="18:19" ht="14.25" customHeight="1">
      <c r="R273" s="124"/>
      <c r="S273" s="124"/>
    </row>
    <row r="274" spans="18:19" ht="14.25" customHeight="1">
      <c r="R274" s="124"/>
      <c r="S274" s="124"/>
    </row>
    <row r="275" spans="18:19" ht="14.25" customHeight="1">
      <c r="R275" s="124"/>
      <c r="S275" s="124"/>
    </row>
    <row r="276" spans="18:19" ht="14.25" customHeight="1">
      <c r="R276" s="124"/>
      <c r="S276" s="124"/>
    </row>
    <row r="277" spans="18:19" ht="14.25" customHeight="1">
      <c r="R277" s="124"/>
      <c r="S277" s="124"/>
    </row>
    <row r="278" spans="18:19" ht="14.25" customHeight="1">
      <c r="R278" s="124"/>
      <c r="S278" s="124"/>
    </row>
    <row r="279" spans="18:19" ht="14.25" customHeight="1">
      <c r="R279" s="124"/>
      <c r="S279" s="124"/>
    </row>
    <row r="280" spans="18:19" ht="14.25" customHeight="1">
      <c r="R280" s="124"/>
      <c r="S280" s="124"/>
    </row>
    <row r="281" spans="18:19" ht="14.25" customHeight="1">
      <c r="R281" s="124"/>
      <c r="S281" s="124"/>
    </row>
    <row r="282" spans="18:19" ht="14.25" customHeight="1">
      <c r="R282" s="124"/>
      <c r="S282" s="124"/>
    </row>
    <row r="283" spans="18:19" ht="14.25" customHeight="1">
      <c r="R283" s="124"/>
      <c r="S283" s="124"/>
    </row>
    <row r="284" spans="18:19" ht="14.25" customHeight="1">
      <c r="R284" s="124"/>
      <c r="S284" s="124"/>
    </row>
    <row r="285" spans="18:19" ht="14.25" customHeight="1">
      <c r="R285" s="124"/>
      <c r="S285" s="124"/>
    </row>
    <row r="286" spans="18:19" ht="14.25" customHeight="1">
      <c r="R286" s="124"/>
      <c r="S286" s="124"/>
    </row>
    <row r="287" spans="18:19" ht="14.25" customHeight="1">
      <c r="R287" s="124"/>
      <c r="S287" s="124"/>
    </row>
    <row r="288" spans="18:19" ht="14.25" customHeight="1">
      <c r="R288" s="124"/>
      <c r="S288" s="124"/>
    </row>
    <row r="289" spans="18:19" ht="14.25" customHeight="1">
      <c r="R289" s="124"/>
      <c r="S289" s="124"/>
    </row>
    <row r="290" spans="18:19" ht="14.25" customHeight="1">
      <c r="R290" s="124"/>
      <c r="S290" s="124"/>
    </row>
    <row r="291" spans="18:19" ht="14.25" customHeight="1">
      <c r="R291" s="124"/>
      <c r="S291" s="124"/>
    </row>
    <row r="292" spans="18:19" ht="14.25" customHeight="1">
      <c r="R292" s="124"/>
      <c r="S292" s="124"/>
    </row>
    <row r="293" spans="18:19" ht="14.25" customHeight="1">
      <c r="R293" s="124"/>
      <c r="S293" s="124"/>
    </row>
    <row r="294" spans="18:19" ht="14.25" customHeight="1">
      <c r="R294" s="124"/>
      <c r="S294" s="124"/>
    </row>
    <row r="295" spans="18:19" ht="14.25" customHeight="1">
      <c r="R295" s="124"/>
      <c r="S295" s="124"/>
    </row>
    <row r="296" spans="18:19" ht="14.25" customHeight="1">
      <c r="R296" s="124"/>
      <c r="S296" s="124"/>
    </row>
    <row r="297" spans="18:19" ht="14.25" customHeight="1">
      <c r="R297" s="124"/>
      <c r="S297" s="124"/>
    </row>
    <row r="298" spans="18:19" ht="14.25" customHeight="1">
      <c r="R298" s="124"/>
      <c r="S298" s="124"/>
    </row>
    <row r="299" spans="18:19" ht="14.25" customHeight="1">
      <c r="R299" s="124"/>
      <c r="S299" s="124"/>
    </row>
    <row r="300" spans="18:19" ht="14.25" customHeight="1">
      <c r="R300" s="124"/>
      <c r="S300" s="124"/>
    </row>
    <row r="301" spans="18:19" ht="14.25" customHeight="1">
      <c r="R301" s="124"/>
      <c r="S301" s="124"/>
    </row>
    <row r="302" spans="18:19" ht="14.25" customHeight="1">
      <c r="R302" s="124"/>
      <c r="S302" s="124"/>
    </row>
    <row r="303" spans="18:19" ht="14.25" customHeight="1">
      <c r="R303" s="124"/>
      <c r="S303" s="124"/>
    </row>
    <row r="304" spans="18:19" ht="14.25" customHeight="1">
      <c r="R304" s="124"/>
      <c r="S304" s="124"/>
    </row>
    <row r="305" spans="18:19" ht="14.25" customHeight="1">
      <c r="R305" s="124"/>
      <c r="S305" s="124"/>
    </row>
    <row r="306" spans="18:19" ht="14.25" customHeight="1">
      <c r="R306" s="124"/>
      <c r="S306" s="124"/>
    </row>
    <row r="307" spans="18:19" ht="14.25" customHeight="1">
      <c r="R307" s="124"/>
      <c r="S307" s="124"/>
    </row>
    <row r="308" spans="18:19" ht="14.25" customHeight="1">
      <c r="R308" s="124"/>
      <c r="S308" s="124"/>
    </row>
    <row r="309" spans="18:19" ht="14.25" customHeight="1">
      <c r="R309" s="124"/>
      <c r="S309" s="124"/>
    </row>
    <row r="310" spans="18:19" ht="14.25" customHeight="1">
      <c r="R310" s="124"/>
      <c r="S310" s="124"/>
    </row>
    <row r="311" spans="18:19" ht="14.25" customHeight="1">
      <c r="R311" s="124"/>
      <c r="S311" s="124"/>
    </row>
    <row r="312" spans="18:19" ht="14.25" customHeight="1">
      <c r="R312" s="124"/>
      <c r="S312" s="124"/>
    </row>
    <row r="313" spans="18:19" ht="14.25" customHeight="1">
      <c r="R313" s="124"/>
      <c r="S313" s="124"/>
    </row>
    <row r="314" spans="18:19" ht="14.25" customHeight="1">
      <c r="R314" s="124"/>
      <c r="S314" s="124"/>
    </row>
    <row r="315" spans="18:19" ht="14.25" customHeight="1">
      <c r="R315" s="124"/>
      <c r="S315" s="124"/>
    </row>
    <row r="316" spans="18:19" ht="14.25" customHeight="1">
      <c r="R316" s="124"/>
      <c r="S316" s="124"/>
    </row>
    <row r="317" spans="18:19" ht="14.25" customHeight="1">
      <c r="R317" s="124"/>
      <c r="S317" s="124"/>
    </row>
    <row r="318" spans="18:19" ht="14.25" customHeight="1">
      <c r="R318" s="124"/>
      <c r="S318" s="124"/>
    </row>
    <row r="319" spans="18:19" ht="14.25" customHeight="1">
      <c r="R319" s="124"/>
      <c r="S319" s="124"/>
    </row>
    <row r="320" spans="18:19" ht="14.25" customHeight="1">
      <c r="R320" s="124"/>
      <c r="S320" s="124"/>
    </row>
    <row r="321" spans="18:19" ht="14.25" customHeight="1">
      <c r="R321" s="124"/>
      <c r="S321" s="124"/>
    </row>
    <row r="322" spans="18:19" ht="14.25" customHeight="1">
      <c r="R322" s="124"/>
      <c r="S322" s="124"/>
    </row>
    <row r="323" spans="18:19" ht="14.25" customHeight="1">
      <c r="R323" s="124"/>
      <c r="S323" s="124"/>
    </row>
    <row r="324" spans="18:19" ht="14.25" customHeight="1">
      <c r="R324" s="124"/>
      <c r="S324" s="124"/>
    </row>
    <row r="325" spans="18:19" ht="14.25" customHeight="1">
      <c r="R325" s="124"/>
      <c r="S325" s="124"/>
    </row>
    <row r="326" spans="18:19" ht="14.25" customHeight="1">
      <c r="R326" s="124"/>
      <c r="S326" s="124"/>
    </row>
    <row r="327" spans="18:19" ht="14.25" customHeight="1">
      <c r="R327" s="124"/>
      <c r="S327" s="124"/>
    </row>
    <row r="328" spans="18:19" ht="14.25" customHeight="1">
      <c r="R328" s="124"/>
      <c r="S328" s="124"/>
    </row>
    <row r="329" spans="18:19" ht="14.25" customHeight="1">
      <c r="R329" s="124"/>
      <c r="S329" s="124"/>
    </row>
    <row r="330" spans="18:19" ht="14.25" customHeight="1">
      <c r="R330" s="124"/>
      <c r="S330" s="124"/>
    </row>
    <row r="331" spans="18:19" ht="14.25" customHeight="1">
      <c r="R331" s="124"/>
      <c r="S331" s="124"/>
    </row>
    <row r="332" spans="18:19" ht="14.25" customHeight="1">
      <c r="R332" s="124"/>
      <c r="S332" s="124"/>
    </row>
    <row r="333" spans="18:19" ht="14.25" customHeight="1">
      <c r="R333" s="124"/>
      <c r="S333" s="124"/>
    </row>
    <row r="334" spans="18:19" ht="14.25" customHeight="1">
      <c r="R334" s="124"/>
      <c r="S334" s="124"/>
    </row>
    <row r="335" spans="18:19" ht="14.25" customHeight="1">
      <c r="R335" s="124"/>
      <c r="S335" s="124"/>
    </row>
    <row r="336" spans="18:19" ht="14.25" customHeight="1">
      <c r="R336" s="124"/>
      <c r="S336" s="124"/>
    </row>
    <row r="337" spans="18:19" ht="14.25" customHeight="1">
      <c r="R337" s="124"/>
      <c r="S337" s="124"/>
    </row>
    <row r="338" spans="18:19" ht="14.25" customHeight="1">
      <c r="R338" s="124"/>
      <c r="S338" s="124"/>
    </row>
    <row r="339" spans="18:19" ht="14.25" customHeight="1">
      <c r="R339" s="124"/>
      <c r="S339" s="124"/>
    </row>
    <row r="340" spans="18:19" ht="14.25" customHeight="1">
      <c r="R340" s="124"/>
      <c r="S340" s="124"/>
    </row>
    <row r="341" spans="18:19" ht="14.25" customHeight="1">
      <c r="R341" s="124"/>
      <c r="S341" s="124"/>
    </row>
    <row r="342" spans="18:19" ht="14.25" customHeight="1">
      <c r="R342" s="124"/>
      <c r="S342" s="124"/>
    </row>
    <row r="343" spans="18:19" ht="14.25" customHeight="1">
      <c r="R343" s="124"/>
      <c r="S343" s="124"/>
    </row>
    <row r="344" spans="18:19" ht="14.25" customHeight="1">
      <c r="R344" s="124"/>
      <c r="S344" s="124"/>
    </row>
    <row r="345" spans="18:19" ht="14.25" customHeight="1">
      <c r="R345" s="124"/>
      <c r="S345" s="124"/>
    </row>
    <row r="346" spans="18:19" ht="14.25" customHeight="1">
      <c r="R346" s="124"/>
      <c r="S346" s="124"/>
    </row>
    <row r="347" spans="18:19" ht="14.25" customHeight="1">
      <c r="R347" s="124"/>
      <c r="S347" s="124"/>
    </row>
    <row r="348" spans="18:19" ht="14.25" customHeight="1">
      <c r="R348" s="124"/>
      <c r="S348" s="124"/>
    </row>
    <row r="349" spans="18:19" ht="14.25" customHeight="1">
      <c r="R349" s="124"/>
      <c r="S349" s="124"/>
    </row>
    <row r="350" spans="18:19" ht="14.25" customHeight="1">
      <c r="R350" s="124"/>
      <c r="S350" s="124"/>
    </row>
    <row r="351" spans="18:19" ht="14.25" customHeight="1">
      <c r="R351" s="124"/>
      <c r="S351" s="124"/>
    </row>
    <row r="352" spans="18:19" ht="14.25" customHeight="1">
      <c r="R352" s="124"/>
      <c r="S352" s="124"/>
    </row>
    <row r="353" spans="18:19" ht="14.25" customHeight="1">
      <c r="R353" s="124"/>
      <c r="S353" s="124"/>
    </row>
    <row r="354" spans="18:19" ht="14.25" customHeight="1">
      <c r="R354" s="124"/>
      <c r="S354" s="124"/>
    </row>
    <row r="355" spans="18:19" ht="14.25" customHeight="1">
      <c r="R355" s="124"/>
      <c r="S355" s="124"/>
    </row>
    <row r="356" spans="18:19" ht="14.25" customHeight="1">
      <c r="R356" s="124"/>
      <c r="S356" s="124"/>
    </row>
    <row r="357" spans="18:19" ht="14.25" customHeight="1">
      <c r="R357" s="124"/>
      <c r="S357" s="124"/>
    </row>
    <row r="358" spans="18:19" ht="14.25" customHeight="1">
      <c r="R358" s="124"/>
      <c r="S358" s="124"/>
    </row>
    <row r="359" spans="18:19" ht="14.25" customHeight="1">
      <c r="R359" s="124"/>
      <c r="S359" s="124"/>
    </row>
    <row r="360" spans="18:19" ht="14.25" customHeight="1">
      <c r="R360" s="124"/>
      <c r="S360" s="124"/>
    </row>
    <row r="361" spans="18:19" ht="14.25" customHeight="1">
      <c r="R361" s="124"/>
      <c r="S361" s="124"/>
    </row>
    <row r="362" spans="18:19" ht="14.25" customHeight="1">
      <c r="R362" s="124"/>
      <c r="S362" s="124"/>
    </row>
    <row r="363" spans="18:19" ht="14.25" customHeight="1">
      <c r="R363" s="124"/>
      <c r="S363" s="124"/>
    </row>
    <row r="364" spans="18:19" ht="14.25" customHeight="1">
      <c r="R364" s="124"/>
      <c r="S364" s="124"/>
    </row>
    <row r="365" spans="18:19" ht="14.25" customHeight="1">
      <c r="R365" s="124"/>
      <c r="S365" s="124"/>
    </row>
    <row r="366" spans="18:19" ht="14.25" customHeight="1">
      <c r="R366" s="124"/>
      <c r="S366" s="124"/>
    </row>
    <row r="367" spans="18:19" ht="14.25" customHeight="1">
      <c r="R367" s="124"/>
      <c r="S367" s="124"/>
    </row>
    <row r="368" spans="18:19" ht="14.25" customHeight="1">
      <c r="R368" s="124"/>
      <c r="S368" s="124"/>
    </row>
    <row r="369" spans="18:19" ht="14.25" customHeight="1">
      <c r="R369" s="124"/>
      <c r="S369" s="124"/>
    </row>
    <row r="370" spans="18:19" ht="14.25" customHeight="1">
      <c r="R370" s="124"/>
      <c r="S370" s="124"/>
    </row>
    <row r="371" spans="18:19" ht="14.25" customHeight="1">
      <c r="R371" s="124"/>
      <c r="S371" s="124"/>
    </row>
    <row r="372" spans="18:19" ht="14.25" customHeight="1">
      <c r="R372" s="124"/>
      <c r="S372" s="124"/>
    </row>
    <row r="373" spans="18:19" ht="14.25" customHeight="1">
      <c r="R373" s="124"/>
      <c r="S373" s="124"/>
    </row>
    <row r="374" spans="18:19" ht="14.25" customHeight="1">
      <c r="R374" s="124"/>
      <c r="S374" s="124"/>
    </row>
    <row r="375" spans="18:19" ht="14.25" customHeight="1">
      <c r="R375" s="124"/>
      <c r="S375" s="124"/>
    </row>
    <row r="376" spans="18:19" ht="14.25" customHeight="1">
      <c r="R376" s="124"/>
      <c r="S376" s="124"/>
    </row>
    <row r="377" spans="18:19" ht="14.25" customHeight="1">
      <c r="R377" s="124"/>
      <c r="S377" s="124"/>
    </row>
    <row r="378" spans="18:19" ht="14.25" customHeight="1">
      <c r="R378" s="124"/>
      <c r="S378" s="124"/>
    </row>
    <row r="379" spans="18:19" ht="14.25" customHeight="1">
      <c r="R379" s="124"/>
      <c r="S379" s="124"/>
    </row>
    <row r="380" spans="18:19" ht="14.25" customHeight="1">
      <c r="R380" s="124"/>
      <c r="S380" s="124"/>
    </row>
    <row r="381" spans="18:19" ht="14.25" customHeight="1">
      <c r="R381" s="124"/>
      <c r="S381" s="124"/>
    </row>
    <row r="382" spans="18:19" ht="14.25" customHeight="1">
      <c r="R382" s="124"/>
      <c r="S382" s="124"/>
    </row>
    <row r="383" spans="18:19" ht="14.25" customHeight="1">
      <c r="R383" s="124"/>
      <c r="S383" s="124"/>
    </row>
    <row r="384" spans="18:19" ht="14.25" customHeight="1">
      <c r="R384" s="124"/>
      <c r="S384" s="124"/>
    </row>
    <row r="385" spans="18:19" ht="14.25" customHeight="1">
      <c r="R385" s="124"/>
      <c r="S385" s="124"/>
    </row>
    <row r="386" spans="18:19" ht="14.25" customHeight="1">
      <c r="R386" s="124"/>
      <c r="S386" s="124"/>
    </row>
    <row r="387" spans="18:19" ht="14.25" customHeight="1">
      <c r="R387" s="124"/>
      <c r="S387" s="124"/>
    </row>
    <row r="388" spans="18:19" ht="14.25" customHeight="1">
      <c r="R388" s="124"/>
      <c r="S388" s="124"/>
    </row>
    <row r="389" spans="18:19" ht="14.25" customHeight="1">
      <c r="R389" s="124"/>
      <c r="S389" s="124"/>
    </row>
    <row r="390" spans="18:19" ht="14.25" customHeight="1">
      <c r="R390" s="124"/>
      <c r="S390" s="124"/>
    </row>
    <row r="391" spans="18:19" ht="14.25" customHeight="1">
      <c r="R391" s="124"/>
      <c r="S391" s="124"/>
    </row>
    <row r="392" spans="18:19" ht="14.25" customHeight="1">
      <c r="R392" s="124"/>
      <c r="S392" s="124"/>
    </row>
    <row r="393" spans="18:19" ht="14.25" customHeight="1">
      <c r="R393" s="124"/>
      <c r="S393" s="124"/>
    </row>
    <row r="394" spans="18:19" ht="14.25" customHeight="1">
      <c r="R394" s="124"/>
      <c r="S394" s="124"/>
    </row>
    <row r="395" spans="18:19" ht="14.25" customHeight="1">
      <c r="R395" s="124"/>
      <c r="S395" s="124"/>
    </row>
    <row r="396" spans="18:19" ht="14.25" customHeight="1">
      <c r="R396" s="124"/>
      <c r="S396" s="124"/>
    </row>
    <row r="397" spans="18:19" ht="14.25" customHeight="1">
      <c r="R397" s="124"/>
      <c r="S397" s="124"/>
    </row>
    <row r="398" spans="18:19" ht="14.25" customHeight="1">
      <c r="R398" s="124"/>
      <c r="S398" s="124"/>
    </row>
    <row r="399" spans="18:19" ht="14.25" customHeight="1">
      <c r="R399" s="124"/>
      <c r="S399" s="124"/>
    </row>
    <row r="400" spans="18:19" ht="14.25" customHeight="1">
      <c r="R400" s="124"/>
      <c r="S400" s="124"/>
    </row>
    <row r="401" spans="18:19" ht="14.25" customHeight="1">
      <c r="R401" s="124"/>
      <c r="S401" s="124"/>
    </row>
    <row r="402" spans="18:19" ht="14.25" customHeight="1">
      <c r="R402" s="124"/>
      <c r="S402" s="124"/>
    </row>
    <row r="403" spans="18:19" ht="14.25" customHeight="1">
      <c r="R403" s="124"/>
      <c r="S403" s="124"/>
    </row>
    <row r="404" spans="18:19" ht="14.25" customHeight="1">
      <c r="R404" s="124"/>
      <c r="S404" s="124"/>
    </row>
    <row r="405" spans="18:19" ht="14.25" customHeight="1">
      <c r="R405" s="124"/>
      <c r="S405" s="124"/>
    </row>
    <row r="406" spans="18:19" ht="14.25" customHeight="1">
      <c r="R406" s="124"/>
      <c r="S406" s="124"/>
    </row>
    <row r="407" spans="18:19" ht="14.25" customHeight="1">
      <c r="R407" s="124"/>
      <c r="S407" s="124"/>
    </row>
    <row r="408" spans="18:19" ht="14.25" customHeight="1">
      <c r="R408" s="124"/>
      <c r="S408" s="124"/>
    </row>
    <row r="409" spans="18:19" ht="14.25" customHeight="1">
      <c r="R409" s="124"/>
      <c r="S409" s="124"/>
    </row>
    <row r="410" spans="18:19" ht="14.25" customHeight="1">
      <c r="R410" s="124"/>
      <c r="S410" s="124"/>
    </row>
    <row r="411" spans="18:19" ht="14.25" customHeight="1">
      <c r="R411" s="124"/>
      <c r="S411" s="124"/>
    </row>
    <row r="412" spans="18:19" ht="14.25" customHeight="1">
      <c r="R412" s="124"/>
      <c r="S412" s="124"/>
    </row>
    <row r="413" spans="18:19" ht="14.25" customHeight="1">
      <c r="R413" s="124"/>
      <c r="S413" s="124"/>
    </row>
    <row r="414" spans="18:19" ht="14.25" customHeight="1">
      <c r="R414" s="124"/>
      <c r="S414" s="124"/>
    </row>
    <row r="415" spans="18:19" ht="14.25" customHeight="1">
      <c r="R415" s="124"/>
      <c r="S415" s="124"/>
    </row>
    <row r="416" spans="18:19" ht="14.25" customHeight="1">
      <c r="R416" s="124"/>
      <c r="S416" s="124"/>
    </row>
    <row r="417" spans="18:19" ht="14.25" customHeight="1">
      <c r="R417" s="124"/>
      <c r="S417" s="124"/>
    </row>
    <row r="418" spans="18:19" ht="14.25" customHeight="1">
      <c r="R418" s="124"/>
      <c r="S418" s="124"/>
    </row>
    <row r="419" spans="18:19" ht="14.25" customHeight="1">
      <c r="R419" s="124"/>
      <c r="S419" s="124"/>
    </row>
    <row r="420" spans="18:19" ht="14.25" customHeight="1">
      <c r="R420" s="124"/>
      <c r="S420" s="124"/>
    </row>
    <row r="421" spans="18:19" ht="14.25" customHeight="1">
      <c r="R421" s="124"/>
      <c r="S421" s="124"/>
    </row>
    <row r="422" spans="18:19" ht="14.25" customHeight="1">
      <c r="R422" s="124"/>
      <c r="S422" s="124"/>
    </row>
    <row r="423" spans="18:19" ht="14.25" customHeight="1">
      <c r="R423" s="124"/>
      <c r="S423" s="124"/>
    </row>
    <row r="424" spans="18:19" ht="14.25" customHeight="1">
      <c r="R424" s="124"/>
      <c r="S424" s="124"/>
    </row>
    <row r="425" spans="18:19" ht="14.25" customHeight="1">
      <c r="R425" s="124"/>
      <c r="S425" s="124"/>
    </row>
    <row r="426" spans="18:19" ht="14.25" customHeight="1">
      <c r="R426" s="124"/>
      <c r="S426" s="124"/>
    </row>
    <row r="427" spans="18:19" ht="14.25" customHeight="1">
      <c r="R427" s="124"/>
      <c r="S427" s="124"/>
    </row>
    <row r="428" spans="18:19" ht="14.25" customHeight="1">
      <c r="R428" s="124"/>
      <c r="S428" s="124"/>
    </row>
    <row r="429" spans="18:19" ht="14.25" customHeight="1">
      <c r="R429" s="124"/>
      <c r="S429" s="124"/>
    </row>
    <row r="430" spans="18:19" ht="14.25" customHeight="1">
      <c r="R430" s="124"/>
      <c r="S430" s="124"/>
    </row>
    <row r="431" spans="18:19" ht="14.25" customHeight="1">
      <c r="R431" s="124"/>
      <c r="S431" s="124"/>
    </row>
    <row r="432" spans="18:19" ht="14.25" customHeight="1">
      <c r="R432" s="124"/>
      <c r="S432" s="124"/>
    </row>
    <row r="433" spans="18:19" ht="14.25" customHeight="1">
      <c r="R433" s="124"/>
      <c r="S433" s="124"/>
    </row>
    <row r="434" spans="18:19" ht="14.25" customHeight="1">
      <c r="R434" s="124"/>
      <c r="S434" s="124"/>
    </row>
    <row r="435" spans="18:19" ht="14.25" customHeight="1">
      <c r="R435" s="124"/>
      <c r="S435" s="124"/>
    </row>
    <row r="436" spans="18:19" ht="14.25" customHeight="1">
      <c r="R436" s="124"/>
      <c r="S436" s="124"/>
    </row>
    <row r="437" spans="18:19" ht="14.25" customHeight="1">
      <c r="R437" s="124"/>
      <c r="S437" s="124"/>
    </row>
    <row r="438" spans="18:19" ht="14.25" customHeight="1">
      <c r="R438" s="124"/>
      <c r="S438" s="124"/>
    </row>
    <row r="439" spans="18:19" ht="14.25" customHeight="1">
      <c r="R439" s="124"/>
      <c r="S439" s="124"/>
    </row>
    <row r="440" spans="18:19" ht="14.25" customHeight="1">
      <c r="R440" s="124"/>
      <c r="S440" s="124"/>
    </row>
    <row r="441" spans="18:19" ht="14.25" customHeight="1">
      <c r="R441" s="124"/>
      <c r="S441" s="124"/>
    </row>
    <row r="442" spans="18:19" ht="14.25" customHeight="1">
      <c r="R442" s="124"/>
      <c r="S442" s="124"/>
    </row>
    <row r="443" spans="18:19" ht="14.25" customHeight="1">
      <c r="R443" s="124"/>
      <c r="S443" s="124"/>
    </row>
    <row r="444" spans="18:19" ht="14.25" customHeight="1">
      <c r="R444" s="124"/>
      <c r="S444" s="124"/>
    </row>
    <row r="445" spans="18:19" ht="14.25" customHeight="1">
      <c r="R445" s="124"/>
      <c r="S445" s="124"/>
    </row>
    <row r="446" spans="18:19" ht="14.25" customHeight="1">
      <c r="R446" s="124"/>
      <c r="S446" s="124"/>
    </row>
    <row r="447" spans="18:19" ht="14.25" customHeight="1">
      <c r="R447" s="124"/>
      <c r="S447" s="124"/>
    </row>
    <row r="448" spans="18:19" ht="14.25" customHeight="1">
      <c r="R448" s="124"/>
      <c r="S448" s="124"/>
    </row>
    <row r="449" spans="18:19" ht="14.25" customHeight="1">
      <c r="R449" s="124"/>
      <c r="S449" s="124"/>
    </row>
    <row r="450" spans="18:19" ht="14.25" customHeight="1">
      <c r="R450" s="124"/>
      <c r="S450" s="124"/>
    </row>
    <row r="451" spans="18:19" ht="14.25" customHeight="1">
      <c r="R451" s="124"/>
      <c r="S451" s="124"/>
    </row>
    <row r="452" spans="18:19" ht="14.25" customHeight="1">
      <c r="R452" s="124"/>
      <c r="S452" s="124"/>
    </row>
    <row r="453" spans="18:19" ht="14.25" customHeight="1">
      <c r="R453" s="124"/>
      <c r="S453" s="124"/>
    </row>
    <row r="454" spans="18:19" ht="14.25" customHeight="1">
      <c r="R454" s="124"/>
      <c r="S454" s="124"/>
    </row>
    <row r="455" spans="18:19" ht="14.25" customHeight="1">
      <c r="R455" s="124"/>
      <c r="S455" s="124"/>
    </row>
    <row r="456" spans="18:19" ht="14.25" customHeight="1">
      <c r="R456" s="124"/>
      <c r="S456" s="124"/>
    </row>
    <row r="457" spans="18:19" ht="14.25" customHeight="1">
      <c r="R457" s="124"/>
      <c r="S457" s="124"/>
    </row>
    <row r="458" spans="18:19" ht="14.25" customHeight="1">
      <c r="R458" s="124"/>
      <c r="S458" s="124"/>
    </row>
    <row r="459" spans="18:19" ht="14.25" customHeight="1">
      <c r="R459" s="124"/>
      <c r="S459" s="124"/>
    </row>
    <row r="460" spans="18:19" ht="14.25" customHeight="1">
      <c r="R460" s="124"/>
      <c r="S460" s="124"/>
    </row>
    <row r="461" spans="18:19" ht="14.25" customHeight="1">
      <c r="R461" s="124"/>
      <c r="S461" s="124"/>
    </row>
    <row r="462" spans="18:19" ht="14.25" customHeight="1">
      <c r="R462" s="124"/>
      <c r="S462" s="124"/>
    </row>
    <row r="463" spans="18:19" ht="14.25" customHeight="1">
      <c r="R463" s="124"/>
      <c r="S463" s="124"/>
    </row>
    <row r="464" spans="18:19" ht="14.25" customHeight="1">
      <c r="R464" s="124"/>
      <c r="S464" s="124"/>
    </row>
    <row r="465" spans="18:19" ht="14.25" customHeight="1">
      <c r="R465" s="124"/>
      <c r="S465" s="124"/>
    </row>
    <row r="466" spans="18:19" ht="14.25" customHeight="1">
      <c r="R466" s="124"/>
      <c r="S466" s="124"/>
    </row>
    <row r="467" spans="18:19" ht="14.25" customHeight="1">
      <c r="R467" s="124"/>
      <c r="S467" s="124"/>
    </row>
    <row r="468" spans="18:19" ht="14.25" customHeight="1">
      <c r="R468" s="124"/>
      <c r="S468" s="124"/>
    </row>
    <row r="469" spans="18:19" ht="14.25" customHeight="1">
      <c r="R469" s="124"/>
      <c r="S469" s="124"/>
    </row>
    <row r="470" spans="18:19" ht="14.25" customHeight="1">
      <c r="R470" s="124"/>
      <c r="S470" s="124"/>
    </row>
    <row r="471" spans="18:19" ht="14.25" customHeight="1">
      <c r="R471" s="124"/>
      <c r="S471" s="124"/>
    </row>
    <row r="472" spans="18:19" ht="14.25" customHeight="1">
      <c r="R472" s="124"/>
      <c r="S472" s="124"/>
    </row>
    <row r="473" spans="18:19" ht="14.25" customHeight="1">
      <c r="R473" s="124"/>
      <c r="S473" s="124"/>
    </row>
    <row r="474" spans="18:19" ht="14.25" customHeight="1">
      <c r="R474" s="124"/>
      <c r="S474" s="124"/>
    </row>
    <row r="475" spans="18:19" ht="14.25" customHeight="1">
      <c r="R475" s="124"/>
      <c r="S475" s="124"/>
    </row>
    <row r="476" spans="18:19" ht="14.25" customHeight="1">
      <c r="R476" s="124"/>
      <c r="S476" s="124"/>
    </row>
    <row r="477" spans="18:19" ht="14.25" customHeight="1">
      <c r="R477" s="124"/>
      <c r="S477" s="124"/>
    </row>
    <row r="478" spans="18:19" ht="14.25" customHeight="1">
      <c r="R478" s="124"/>
      <c r="S478" s="124"/>
    </row>
    <row r="479" spans="18:19" ht="14.25" customHeight="1">
      <c r="R479" s="124"/>
      <c r="S479" s="124"/>
    </row>
    <row r="480" spans="18:19" ht="14.25" customHeight="1">
      <c r="R480" s="124"/>
      <c r="S480" s="124"/>
    </row>
    <row r="481" spans="18:19" ht="14.25" customHeight="1">
      <c r="R481" s="124"/>
      <c r="S481" s="124"/>
    </row>
    <row r="482" spans="18:19" ht="14.25" customHeight="1">
      <c r="R482" s="124"/>
      <c r="S482" s="124"/>
    </row>
    <row r="483" spans="18:19" ht="14.25" customHeight="1">
      <c r="R483" s="124"/>
      <c r="S483" s="124"/>
    </row>
    <row r="484" spans="18:19" ht="14.25" customHeight="1">
      <c r="R484" s="124"/>
      <c r="S484" s="124"/>
    </row>
    <row r="485" spans="18:19" ht="14.25" customHeight="1">
      <c r="R485" s="124"/>
      <c r="S485" s="124"/>
    </row>
    <row r="486" spans="18:19" ht="14.25" customHeight="1">
      <c r="R486" s="124"/>
      <c r="S486" s="124"/>
    </row>
    <row r="487" spans="18:19" ht="14.25" customHeight="1">
      <c r="R487" s="124"/>
      <c r="S487" s="124"/>
    </row>
    <row r="488" spans="18:19" ht="14.25" customHeight="1">
      <c r="R488" s="124"/>
      <c r="S488" s="124"/>
    </row>
    <row r="489" spans="18:19" ht="14.25" customHeight="1">
      <c r="R489" s="124"/>
      <c r="S489" s="124"/>
    </row>
    <row r="490" spans="18:19" ht="14.25" customHeight="1">
      <c r="R490" s="124"/>
      <c r="S490" s="124"/>
    </row>
    <row r="491" spans="18:19" ht="14.25" customHeight="1">
      <c r="R491" s="124"/>
      <c r="S491" s="124"/>
    </row>
    <row r="492" spans="18:19" ht="14.25" customHeight="1">
      <c r="R492" s="124"/>
      <c r="S492" s="124"/>
    </row>
    <row r="493" spans="18:19" ht="14.25" customHeight="1">
      <c r="R493" s="124"/>
      <c r="S493" s="124"/>
    </row>
    <row r="494" spans="18:19" ht="14.25" customHeight="1">
      <c r="R494" s="124"/>
      <c r="S494" s="124"/>
    </row>
    <row r="495" spans="18:19" ht="14.25" customHeight="1">
      <c r="R495" s="124"/>
      <c r="S495" s="124"/>
    </row>
    <row r="496" spans="18:19" ht="14.25" customHeight="1">
      <c r="R496" s="124"/>
      <c r="S496" s="124"/>
    </row>
    <row r="497" spans="18:19" ht="14.25" customHeight="1">
      <c r="R497" s="124"/>
      <c r="S497" s="124"/>
    </row>
    <row r="498" spans="18:19" ht="14.25" customHeight="1">
      <c r="R498" s="124"/>
      <c r="S498" s="124"/>
    </row>
    <row r="499" spans="18:19" ht="14.25" customHeight="1">
      <c r="R499" s="124"/>
      <c r="S499" s="124"/>
    </row>
    <row r="500" spans="18:19" ht="14.25" customHeight="1">
      <c r="R500" s="124"/>
      <c r="S500" s="124"/>
    </row>
    <row r="501" spans="18:19" ht="14.25" customHeight="1">
      <c r="R501" s="124"/>
      <c r="S501" s="124"/>
    </row>
    <row r="502" spans="18:19" ht="14.25" customHeight="1">
      <c r="R502" s="124"/>
      <c r="S502" s="124"/>
    </row>
    <row r="503" spans="18:19" ht="14.25" customHeight="1">
      <c r="R503" s="124"/>
      <c r="S503" s="124"/>
    </row>
    <row r="504" spans="18:19" ht="14.25" customHeight="1">
      <c r="R504" s="124"/>
      <c r="S504" s="124"/>
    </row>
    <row r="505" spans="18:19" ht="14.25" customHeight="1">
      <c r="R505" s="124"/>
      <c r="S505" s="124"/>
    </row>
    <row r="506" spans="18:19" ht="14.25" customHeight="1">
      <c r="R506" s="124"/>
      <c r="S506" s="124"/>
    </row>
    <row r="507" spans="18:19" ht="14.25" customHeight="1">
      <c r="R507" s="124"/>
      <c r="S507" s="124"/>
    </row>
    <row r="508" spans="18:19" ht="14.25" customHeight="1">
      <c r="R508" s="124"/>
      <c r="S508" s="124"/>
    </row>
    <row r="509" spans="18:19" ht="14.25" customHeight="1">
      <c r="R509" s="124"/>
      <c r="S509" s="124"/>
    </row>
    <row r="510" spans="18:19" ht="14.25" customHeight="1">
      <c r="R510" s="124"/>
      <c r="S510" s="124"/>
    </row>
    <row r="511" spans="18:19" ht="14.25" customHeight="1">
      <c r="R511" s="124"/>
      <c r="S511" s="124"/>
    </row>
    <row r="512" spans="18:19" ht="14.25" customHeight="1">
      <c r="R512" s="124"/>
      <c r="S512" s="124"/>
    </row>
    <row r="513" spans="18:19" ht="14.25" customHeight="1">
      <c r="R513" s="124"/>
      <c r="S513" s="124"/>
    </row>
    <row r="514" spans="18:19" ht="14.25" customHeight="1">
      <c r="R514" s="124"/>
      <c r="S514" s="124"/>
    </row>
    <row r="515" spans="18:19" ht="14.25" customHeight="1">
      <c r="R515" s="124"/>
      <c r="S515" s="124"/>
    </row>
    <row r="516" spans="18:19" ht="14.25" customHeight="1">
      <c r="R516" s="124"/>
      <c r="S516" s="124"/>
    </row>
    <row r="517" spans="18:19" ht="14.25" customHeight="1">
      <c r="R517" s="124"/>
      <c r="S517" s="124"/>
    </row>
    <row r="518" spans="18:19" ht="14.25" customHeight="1">
      <c r="R518" s="124"/>
      <c r="S518" s="124"/>
    </row>
    <row r="519" spans="18:19" ht="14.25" customHeight="1">
      <c r="R519" s="124"/>
      <c r="S519" s="124"/>
    </row>
    <row r="520" spans="18:19" ht="14.25" customHeight="1">
      <c r="R520" s="124"/>
      <c r="S520" s="124"/>
    </row>
    <row r="521" spans="18:19" ht="14.25" customHeight="1">
      <c r="R521" s="124"/>
      <c r="S521" s="124"/>
    </row>
    <row r="522" spans="18:19" ht="14.25" customHeight="1">
      <c r="R522" s="124"/>
      <c r="S522" s="124"/>
    </row>
    <row r="523" spans="18:19" ht="14.25" customHeight="1">
      <c r="R523" s="124"/>
      <c r="S523" s="124"/>
    </row>
    <row r="524" spans="18:19" ht="14.25" customHeight="1">
      <c r="R524" s="124"/>
      <c r="S524" s="124"/>
    </row>
    <row r="525" spans="18:19" ht="14.25" customHeight="1">
      <c r="R525" s="124"/>
      <c r="S525" s="124"/>
    </row>
    <row r="526" spans="18:19" ht="14.25" customHeight="1">
      <c r="R526" s="124"/>
      <c r="S526" s="124"/>
    </row>
    <row r="527" spans="18:19" ht="14.25" customHeight="1">
      <c r="R527" s="124"/>
      <c r="S527" s="124"/>
    </row>
    <row r="528" spans="18:19" ht="14.25" customHeight="1">
      <c r="R528" s="124"/>
      <c r="S528" s="124"/>
    </row>
    <row r="529" spans="18:19" ht="14.25" customHeight="1">
      <c r="R529" s="124"/>
      <c r="S529" s="124"/>
    </row>
    <row r="530" spans="18:19" ht="14.25" customHeight="1">
      <c r="R530" s="124"/>
      <c r="S530" s="124"/>
    </row>
    <row r="531" spans="18:19" ht="14.25" customHeight="1">
      <c r="R531" s="124"/>
      <c r="S531" s="124"/>
    </row>
    <row r="532" spans="18:19" ht="14.25" customHeight="1">
      <c r="R532" s="124"/>
      <c r="S532" s="124"/>
    </row>
    <row r="533" spans="18:19" ht="14.25" customHeight="1">
      <c r="R533" s="124"/>
      <c r="S533" s="124"/>
    </row>
    <row r="534" spans="18:19" ht="14.25" customHeight="1">
      <c r="R534" s="124"/>
      <c r="S534" s="124"/>
    </row>
    <row r="535" spans="18:19" ht="14.25" customHeight="1">
      <c r="R535" s="124"/>
      <c r="S535" s="124"/>
    </row>
    <row r="536" spans="18:19" ht="14.25" customHeight="1">
      <c r="R536" s="124"/>
      <c r="S536" s="124"/>
    </row>
    <row r="537" spans="18:19" ht="14.25" customHeight="1">
      <c r="R537" s="124"/>
      <c r="S537" s="124"/>
    </row>
    <row r="538" spans="18:19" ht="14.25" customHeight="1">
      <c r="R538" s="124"/>
      <c r="S538" s="124"/>
    </row>
    <row r="539" spans="18:19" ht="14.25" customHeight="1">
      <c r="R539" s="124"/>
      <c r="S539" s="124"/>
    </row>
    <row r="540" spans="18:19" ht="14.25" customHeight="1">
      <c r="R540" s="124"/>
      <c r="S540" s="124"/>
    </row>
    <row r="541" spans="18:19" ht="14.25" customHeight="1">
      <c r="R541" s="124"/>
      <c r="S541" s="124"/>
    </row>
    <row r="542" spans="18:19" ht="14.25" customHeight="1">
      <c r="R542" s="124"/>
      <c r="S542" s="124"/>
    </row>
    <row r="543" spans="18:19" ht="14.25" customHeight="1">
      <c r="R543" s="124"/>
      <c r="S543" s="124"/>
    </row>
    <row r="544" spans="18:19" ht="14.25" customHeight="1">
      <c r="R544" s="124"/>
      <c r="S544" s="124"/>
    </row>
    <row r="545" spans="18:19" ht="14.25" customHeight="1">
      <c r="R545" s="124"/>
      <c r="S545" s="124"/>
    </row>
    <row r="546" spans="18:19" ht="14.25" customHeight="1">
      <c r="R546" s="124"/>
      <c r="S546" s="124"/>
    </row>
    <row r="547" spans="18:19" ht="14.25" customHeight="1">
      <c r="R547" s="124"/>
      <c r="S547" s="124"/>
    </row>
    <row r="548" spans="18:19" ht="14.25" customHeight="1">
      <c r="R548" s="124"/>
      <c r="S548" s="124"/>
    </row>
    <row r="549" spans="18:19" ht="14.25" customHeight="1">
      <c r="R549" s="124"/>
      <c r="S549" s="124"/>
    </row>
    <row r="550" spans="18:19" ht="14.25" customHeight="1">
      <c r="R550" s="124"/>
      <c r="S550" s="124"/>
    </row>
    <row r="551" spans="18:19" ht="14.25" customHeight="1">
      <c r="R551" s="124"/>
      <c r="S551" s="124"/>
    </row>
    <row r="552" spans="18:19" ht="14.25" customHeight="1">
      <c r="R552" s="124"/>
      <c r="S552" s="124"/>
    </row>
    <row r="553" spans="18:19" ht="14.25" customHeight="1">
      <c r="R553" s="124"/>
      <c r="S553" s="124"/>
    </row>
    <row r="554" spans="18:19" ht="14.25" customHeight="1">
      <c r="R554" s="124"/>
      <c r="S554" s="124"/>
    </row>
    <row r="555" spans="18:19" ht="14.25" customHeight="1">
      <c r="R555" s="124"/>
      <c r="S555" s="124"/>
    </row>
    <row r="556" spans="18:19" ht="14.25" customHeight="1">
      <c r="R556" s="124"/>
      <c r="S556" s="124"/>
    </row>
    <row r="557" spans="18:19" ht="14.25" customHeight="1">
      <c r="R557" s="124"/>
      <c r="S557" s="124"/>
    </row>
    <row r="558" spans="18:19" ht="14.25" customHeight="1">
      <c r="R558" s="124"/>
      <c r="S558" s="124"/>
    </row>
    <row r="559" spans="18:19" ht="14.25" customHeight="1">
      <c r="R559" s="124"/>
      <c r="S559" s="124"/>
    </row>
    <row r="560" spans="18:19" ht="14.25" customHeight="1">
      <c r="R560" s="124"/>
      <c r="S560" s="124"/>
    </row>
    <row r="561" spans="18:19" ht="14.25" customHeight="1">
      <c r="R561" s="124"/>
      <c r="S561" s="124"/>
    </row>
    <row r="562" spans="18:19" ht="14.25" customHeight="1">
      <c r="R562" s="124"/>
      <c r="S562" s="124"/>
    </row>
    <row r="563" spans="18:19" ht="14.25" customHeight="1">
      <c r="R563" s="124"/>
      <c r="S563" s="124"/>
    </row>
    <row r="564" spans="18:19" ht="14.25" customHeight="1">
      <c r="R564" s="124"/>
      <c r="S564" s="124"/>
    </row>
    <row r="565" spans="18:19" ht="14.25" customHeight="1">
      <c r="R565" s="124"/>
      <c r="S565" s="124"/>
    </row>
    <row r="566" spans="18:19" ht="14.25" customHeight="1">
      <c r="R566" s="124"/>
      <c r="S566" s="124"/>
    </row>
    <row r="567" spans="18:19" ht="14.25" customHeight="1">
      <c r="R567" s="124"/>
      <c r="S567" s="124"/>
    </row>
    <row r="568" spans="18:19" ht="14.25" customHeight="1">
      <c r="R568" s="124"/>
      <c r="S568" s="124"/>
    </row>
    <row r="569" spans="18:19" ht="14.25" customHeight="1">
      <c r="R569" s="124"/>
      <c r="S569" s="124"/>
    </row>
    <row r="570" spans="18:19" ht="14.25" customHeight="1">
      <c r="R570" s="124"/>
      <c r="S570" s="124"/>
    </row>
    <row r="571" spans="18:19" ht="14.25" customHeight="1">
      <c r="R571" s="124"/>
      <c r="S571" s="124"/>
    </row>
    <row r="572" spans="18:19" ht="14.25" customHeight="1">
      <c r="R572" s="124"/>
      <c r="S572" s="124"/>
    </row>
    <row r="573" spans="18:19" ht="14.25" customHeight="1">
      <c r="R573" s="124"/>
      <c r="S573" s="124"/>
    </row>
    <row r="574" spans="18:19" ht="14.25" customHeight="1">
      <c r="R574" s="124"/>
      <c r="S574" s="124"/>
    </row>
    <row r="575" spans="18:19" ht="14.25" customHeight="1">
      <c r="R575" s="124"/>
      <c r="S575" s="124"/>
    </row>
    <row r="576" spans="18:19" ht="14.25" customHeight="1">
      <c r="R576" s="124"/>
      <c r="S576" s="124"/>
    </row>
    <row r="577" spans="18:19" ht="14.25" customHeight="1">
      <c r="R577" s="124"/>
      <c r="S577" s="124"/>
    </row>
    <row r="578" spans="18:19" ht="14.25" customHeight="1">
      <c r="R578" s="124"/>
      <c r="S578" s="124"/>
    </row>
    <row r="579" spans="18:19" ht="14.25" customHeight="1">
      <c r="R579" s="124"/>
      <c r="S579" s="124"/>
    </row>
    <row r="580" spans="18:19" ht="14.25" customHeight="1">
      <c r="R580" s="124"/>
      <c r="S580" s="124"/>
    </row>
    <row r="581" spans="18:19" ht="14.25" customHeight="1">
      <c r="R581" s="124"/>
      <c r="S581" s="124"/>
    </row>
    <row r="582" spans="18:19" ht="14.25" customHeight="1">
      <c r="R582" s="124"/>
      <c r="S582" s="124"/>
    </row>
    <row r="583" spans="18:19" ht="14.25" customHeight="1">
      <c r="R583" s="124"/>
      <c r="S583" s="124"/>
    </row>
    <row r="584" spans="18:19" ht="14.25" customHeight="1">
      <c r="R584" s="124"/>
      <c r="S584" s="124"/>
    </row>
    <row r="585" spans="18:19" ht="14.25" customHeight="1">
      <c r="R585" s="124"/>
      <c r="S585" s="124"/>
    </row>
    <row r="586" spans="18:19" ht="14.25" customHeight="1">
      <c r="R586" s="124"/>
      <c r="S586" s="124"/>
    </row>
    <row r="587" spans="18:19" ht="14.25" customHeight="1">
      <c r="R587" s="124"/>
      <c r="S587" s="124"/>
    </row>
    <row r="588" spans="18:19" ht="14.25" customHeight="1">
      <c r="R588" s="124"/>
      <c r="S588" s="124"/>
    </row>
    <row r="589" spans="18:19" ht="14.25" customHeight="1">
      <c r="R589" s="124"/>
      <c r="S589" s="124"/>
    </row>
    <row r="590" spans="18:19" ht="14.25" customHeight="1">
      <c r="R590" s="124"/>
      <c r="S590" s="124"/>
    </row>
    <row r="591" spans="18:19" ht="14.25" customHeight="1">
      <c r="R591" s="124"/>
      <c r="S591" s="124"/>
    </row>
    <row r="592" spans="18:19" ht="14.25" customHeight="1">
      <c r="R592" s="124"/>
      <c r="S592" s="124"/>
    </row>
    <row r="593" spans="18:19" ht="14.25" customHeight="1">
      <c r="R593" s="124"/>
      <c r="S593" s="124"/>
    </row>
    <row r="594" spans="18:19" ht="14.25" customHeight="1">
      <c r="R594" s="124"/>
      <c r="S594" s="124"/>
    </row>
    <row r="595" spans="18:19" ht="14.25" customHeight="1">
      <c r="R595" s="124"/>
      <c r="S595" s="124"/>
    </row>
    <row r="596" spans="18:19" ht="14.25" customHeight="1">
      <c r="R596" s="124"/>
      <c r="S596" s="124"/>
    </row>
    <row r="597" spans="18:19" ht="14.25" customHeight="1">
      <c r="R597" s="124"/>
      <c r="S597" s="124"/>
    </row>
    <row r="598" spans="18:19" ht="14.25" customHeight="1">
      <c r="R598" s="124"/>
      <c r="S598" s="124"/>
    </row>
    <row r="599" spans="18:19" ht="14.25" customHeight="1">
      <c r="R599" s="124"/>
      <c r="S599" s="124"/>
    </row>
    <row r="600" spans="18:19" ht="14.25" customHeight="1">
      <c r="R600" s="124"/>
      <c r="S600" s="124"/>
    </row>
    <row r="601" spans="18:19" ht="14.25" customHeight="1">
      <c r="R601" s="124"/>
      <c r="S601" s="124"/>
    </row>
    <row r="602" spans="18:19" ht="14.25" customHeight="1">
      <c r="R602" s="124"/>
      <c r="S602" s="124"/>
    </row>
    <row r="603" spans="18:19" ht="14.25" customHeight="1">
      <c r="R603" s="124"/>
      <c r="S603" s="124"/>
    </row>
    <row r="604" spans="18:19" ht="14.25" customHeight="1">
      <c r="R604" s="124"/>
      <c r="S604" s="124"/>
    </row>
    <row r="605" spans="18:19" ht="14.25" customHeight="1">
      <c r="R605" s="124"/>
      <c r="S605" s="124"/>
    </row>
    <row r="606" spans="18:19" ht="14.25" customHeight="1">
      <c r="R606" s="124"/>
      <c r="S606" s="124"/>
    </row>
    <row r="607" spans="18:19" ht="14.25" customHeight="1">
      <c r="R607" s="124"/>
      <c r="S607" s="124"/>
    </row>
    <row r="608" spans="18:19" ht="14.25" customHeight="1">
      <c r="R608" s="124"/>
      <c r="S608" s="124"/>
    </row>
    <row r="609" spans="18:19" ht="14.25" customHeight="1">
      <c r="R609" s="124"/>
      <c r="S609" s="124"/>
    </row>
    <row r="610" spans="18:19" ht="14.25" customHeight="1">
      <c r="R610" s="124"/>
      <c r="S610" s="124"/>
    </row>
    <row r="611" spans="18:19" ht="14.25" customHeight="1">
      <c r="R611" s="124"/>
      <c r="S611" s="124"/>
    </row>
    <row r="612" spans="18:19" ht="14.25" customHeight="1">
      <c r="R612" s="124"/>
      <c r="S612" s="124"/>
    </row>
    <row r="613" spans="18:19" ht="14.25" customHeight="1">
      <c r="R613" s="124"/>
      <c r="S613" s="124"/>
    </row>
    <row r="614" spans="18:19" ht="14.25" customHeight="1">
      <c r="R614" s="124"/>
      <c r="S614" s="124"/>
    </row>
    <row r="615" spans="18:19" ht="14.25" customHeight="1">
      <c r="R615" s="124"/>
      <c r="S615" s="124"/>
    </row>
    <row r="616" spans="18:19" ht="14.25" customHeight="1">
      <c r="R616" s="124"/>
      <c r="S616" s="124"/>
    </row>
    <row r="617" spans="18:19" ht="14.25" customHeight="1">
      <c r="R617" s="124"/>
      <c r="S617" s="124"/>
    </row>
    <row r="618" spans="18:19" ht="14.25" customHeight="1">
      <c r="R618" s="124"/>
      <c r="S618" s="124"/>
    </row>
    <row r="619" spans="18:19" ht="14.25" customHeight="1">
      <c r="R619" s="124"/>
      <c r="S619" s="124"/>
    </row>
    <row r="620" spans="18:19" ht="14.25" customHeight="1">
      <c r="R620" s="124"/>
      <c r="S620" s="124"/>
    </row>
    <row r="621" spans="18:19" ht="14.25" customHeight="1">
      <c r="R621" s="124"/>
      <c r="S621" s="124"/>
    </row>
    <row r="622" spans="18:19" ht="14.25" customHeight="1">
      <c r="R622" s="124"/>
      <c r="S622" s="124"/>
    </row>
    <row r="623" spans="18:19" ht="14.25" customHeight="1">
      <c r="R623" s="124"/>
      <c r="S623" s="124"/>
    </row>
    <row r="624" spans="18:19" ht="14.25" customHeight="1">
      <c r="R624" s="124"/>
      <c r="S624" s="124"/>
    </row>
    <row r="625" spans="18:19" ht="14.25" customHeight="1">
      <c r="R625" s="124"/>
      <c r="S625" s="124"/>
    </row>
    <row r="626" spans="18:19" ht="14.25" customHeight="1">
      <c r="R626" s="124"/>
      <c r="S626" s="124"/>
    </row>
    <row r="627" spans="18:19" ht="14.25" customHeight="1">
      <c r="R627" s="124"/>
      <c r="S627" s="124"/>
    </row>
    <row r="628" spans="18:19" ht="14.25" customHeight="1">
      <c r="R628" s="124"/>
      <c r="S628" s="124"/>
    </row>
    <row r="629" spans="18:19" ht="14.25" customHeight="1">
      <c r="R629" s="124"/>
      <c r="S629" s="124"/>
    </row>
    <row r="630" spans="18:19" ht="14.25" customHeight="1">
      <c r="R630" s="124"/>
      <c r="S630" s="124"/>
    </row>
    <row r="631" spans="18:19" ht="14.25" customHeight="1">
      <c r="R631" s="124"/>
      <c r="S631" s="124"/>
    </row>
    <row r="632" spans="18:19" ht="14.25" customHeight="1">
      <c r="R632" s="124"/>
      <c r="S632" s="124"/>
    </row>
    <row r="633" spans="18:19" ht="14.25" customHeight="1">
      <c r="R633" s="124"/>
      <c r="S633" s="124"/>
    </row>
    <row r="634" spans="18:19" ht="14.25" customHeight="1">
      <c r="R634" s="124"/>
      <c r="S634" s="124"/>
    </row>
    <row r="635" spans="18:19" ht="14.25" customHeight="1">
      <c r="R635" s="124"/>
      <c r="S635" s="124"/>
    </row>
    <row r="636" spans="18:19" ht="14.25" customHeight="1">
      <c r="R636" s="124"/>
      <c r="S636" s="124"/>
    </row>
    <row r="637" spans="18:19" ht="14.25" customHeight="1">
      <c r="R637" s="124"/>
      <c r="S637" s="124"/>
    </row>
    <row r="638" spans="18:19" ht="14.25" customHeight="1">
      <c r="R638" s="124"/>
      <c r="S638" s="124"/>
    </row>
    <row r="639" spans="18:19" ht="14.25" customHeight="1">
      <c r="R639" s="124"/>
      <c r="S639" s="124"/>
    </row>
    <row r="640" spans="18:19" ht="14.25" customHeight="1">
      <c r="R640" s="124"/>
      <c r="S640" s="124"/>
    </row>
    <row r="641" spans="18:19" ht="14.25" customHeight="1">
      <c r="R641" s="124"/>
      <c r="S641" s="124"/>
    </row>
    <row r="642" spans="18:19" ht="14.25" customHeight="1">
      <c r="R642" s="124"/>
      <c r="S642" s="124"/>
    </row>
    <row r="643" spans="18:19" ht="14.25" customHeight="1">
      <c r="R643" s="124"/>
      <c r="S643" s="124"/>
    </row>
    <row r="644" spans="18:19" ht="14.25" customHeight="1">
      <c r="R644" s="124"/>
      <c r="S644" s="124"/>
    </row>
    <row r="645" spans="18:19" ht="14.25" customHeight="1">
      <c r="R645" s="124"/>
      <c r="S645" s="124"/>
    </row>
    <row r="646" spans="18:19" ht="14.25" customHeight="1">
      <c r="R646" s="124"/>
      <c r="S646" s="124"/>
    </row>
    <row r="647" spans="18:19" ht="14.25" customHeight="1">
      <c r="R647" s="124"/>
      <c r="S647" s="124"/>
    </row>
    <row r="648" spans="18:19" ht="14.25" customHeight="1">
      <c r="R648" s="124"/>
      <c r="S648" s="124"/>
    </row>
    <row r="649" spans="18:19" ht="14.25" customHeight="1">
      <c r="R649" s="124"/>
      <c r="S649" s="124"/>
    </row>
    <row r="650" spans="18:19" ht="14.25" customHeight="1">
      <c r="R650" s="124"/>
      <c r="S650" s="124"/>
    </row>
    <row r="651" spans="18:19" ht="14.25" customHeight="1">
      <c r="R651" s="124"/>
      <c r="S651" s="124"/>
    </row>
    <row r="652" spans="18:19" ht="14.25" customHeight="1">
      <c r="R652" s="124"/>
      <c r="S652" s="124"/>
    </row>
    <row r="653" spans="18:19" ht="14.25" customHeight="1">
      <c r="R653" s="124"/>
      <c r="S653" s="124"/>
    </row>
    <row r="654" spans="18:19" ht="14.25" customHeight="1">
      <c r="R654" s="124"/>
      <c r="S654" s="124"/>
    </row>
    <row r="655" spans="18:19" ht="14.25" customHeight="1">
      <c r="R655" s="124"/>
      <c r="S655" s="124"/>
    </row>
    <row r="656" spans="18:19" ht="14.25" customHeight="1">
      <c r="R656" s="124"/>
      <c r="S656" s="124"/>
    </row>
    <row r="657" spans="18:19" ht="14.25" customHeight="1">
      <c r="R657" s="124"/>
      <c r="S657" s="124"/>
    </row>
    <row r="658" spans="18:19" ht="14.25" customHeight="1">
      <c r="R658" s="124"/>
      <c r="S658" s="124"/>
    </row>
    <row r="659" spans="18:19" ht="14.25" customHeight="1">
      <c r="R659" s="124"/>
      <c r="S659" s="124"/>
    </row>
    <row r="660" spans="18:19" ht="14.25" customHeight="1">
      <c r="R660" s="124"/>
      <c r="S660" s="124"/>
    </row>
    <row r="661" spans="18:19" ht="14.25" customHeight="1">
      <c r="R661" s="124"/>
      <c r="S661" s="124"/>
    </row>
    <row r="662" spans="18:19" ht="14.25" customHeight="1">
      <c r="R662" s="124"/>
      <c r="S662" s="124"/>
    </row>
    <row r="663" spans="18:19" ht="14.25" customHeight="1">
      <c r="R663" s="124"/>
      <c r="S663" s="124"/>
    </row>
    <row r="664" spans="18:19" ht="14.25" customHeight="1">
      <c r="R664" s="124"/>
      <c r="S664" s="124"/>
    </row>
    <row r="665" spans="18:19" ht="14.25" customHeight="1">
      <c r="R665" s="124"/>
      <c r="S665" s="124"/>
    </row>
    <row r="666" spans="18:19" ht="14.25" customHeight="1">
      <c r="R666" s="124"/>
      <c r="S666" s="124"/>
    </row>
    <row r="667" spans="18:19" ht="14.25" customHeight="1">
      <c r="R667" s="124"/>
      <c r="S667" s="124"/>
    </row>
    <row r="668" spans="18:19" ht="14.25" customHeight="1">
      <c r="R668" s="124"/>
      <c r="S668" s="124"/>
    </row>
    <row r="669" spans="18:19" ht="14.25" customHeight="1">
      <c r="R669" s="124"/>
      <c r="S669" s="124"/>
    </row>
    <row r="670" spans="18:19" ht="14.25" customHeight="1">
      <c r="R670" s="124"/>
      <c r="S670" s="124"/>
    </row>
    <row r="671" spans="18:19" ht="14.25" customHeight="1">
      <c r="R671" s="124"/>
      <c r="S671" s="124"/>
    </row>
    <row r="672" spans="18:19" ht="14.25" customHeight="1">
      <c r="R672" s="124"/>
      <c r="S672" s="124"/>
    </row>
    <row r="673" spans="18:19" ht="14.25" customHeight="1">
      <c r="R673" s="124"/>
      <c r="S673" s="124"/>
    </row>
    <row r="674" spans="18:19" ht="14.25" customHeight="1">
      <c r="R674" s="124"/>
      <c r="S674" s="124"/>
    </row>
    <row r="675" spans="18:19" ht="14.25" customHeight="1">
      <c r="R675" s="124"/>
      <c r="S675" s="124"/>
    </row>
    <row r="676" spans="18:19" ht="14.25" customHeight="1">
      <c r="R676" s="124"/>
      <c r="S676" s="124"/>
    </row>
    <row r="677" spans="18:19" ht="14.25" customHeight="1">
      <c r="R677" s="124"/>
      <c r="S677" s="124"/>
    </row>
    <row r="678" spans="18:19" ht="14.25" customHeight="1">
      <c r="R678" s="124"/>
      <c r="S678" s="124"/>
    </row>
    <row r="679" spans="18:19" ht="14.25" customHeight="1">
      <c r="R679" s="124"/>
      <c r="S679" s="124"/>
    </row>
    <row r="680" spans="18:19" ht="14.25" customHeight="1">
      <c r="R680" s="124"/>
      <c r="S680" s="124"/>
    </row>
    <row r="681" spans="18:19" ht="14.25" customHeight="1">
      <c r="R681" s="124"/>
      <c r="S681" s="124"/>
    </row>
    <row r="682" spans="18:19" ht="14.25" customHeight="1">
      <c r="R682" s="124"/>
      <c r="S682" s="124"/>
    </row>
    <row r="683" spans="18:19" ht="14.25" customHeight="1">
      <c r="R683" s="124"/>
      <c r="S683" s="124"/>
    </row>
    <row r="684" spans="18:19" ht="14.25" customHeight="1">
      <c r="R684" s="124"/>
      <c r="S684" s="124"/>
    </row>
    <row r="685" spans="18:19" ht="14.25" customHeight="1">
      <c r="R685" s="124"/>
      <c r="S685" s="124"/>
    </row>
    <row r="686" spans="18:19" ht="14.25" customHeight="1">
      <c r="R686" s="124"/>
      <c r="S686" s="124"/>
    </row>
    <row r="687" spans="18:19" ht="14.25" customHeight="1">
      <c r="R687" s="124"/>
      <c r="S687" s="124"/>
    </row>
    <row r="688" spans="18:19" ht="14.25" customHeight="1">
      <c r="R688" s="124"/>
      <c r="S688" s="124"/>
    </row>
    <row r="689" spans="18:19" ht="14.25" customHeight="1">
      <c r="R689" s="124"/>
      <c r="S689" s="124"/>
    </row>
    <row r="690" spans="18:19" ht="14.25" customHeight="1">
      <c r="R690" s="124"/>
      <c r="S690" s="124"/>
    </row>
    <row r="691" spans="18:19" ht="14.25" customHeight="1">
      <c r="R691" s="124"/>
      <c r="S691" s="124"/>
    </row>
    <row r="692" spans="18:19" ht="14.25" customHeight="1">
      <c r="R692" s="124"/>
      <c r="S692" s="124"/>
    </row>
    <row r="693" spans="18:19" ht="14.25" customHeight="1">
      <c r="R693" s="124"/>
      <c r="S693" s="124"/>
    </row>
    <row r="694" spans="18:19" ht="14.25" customHeight="1">
      <c r="R694" s="124"/>
      <c r="S694" s="124"/>
    </row>
    <row r="695" spans="18:19" ht="14.25" customHeight="1">
      <c r="R695" s="124"/>
      <c r="S695" s="124"/>
    </row>
    <row r="696" spans="18:19" ht="14.25" customHeight="1">
      <c r="R696" s="124"/>
      <c r="S696" s="124"/>
    </row>
    <row r="697" spans="18:19" ht="14.25" customHeight="1">
      <c r="R697" s="124"/>
      <c r="S697" s="124"/>
    </row>
    <row r="698" spans="18:19" ht="14.25" customHeight="1">
      <c r="R698" s="124"/>
      <c r="S698" s="124"/>
    </row>
    <row r="699" spans="18:19" ht="14.25" customHeight="1">
      <c r="R699" s="124"/>
      <c r="S699" s="124"/>
    </row>
    <row r="700" spans="18:19" ht="14.25" customHeight="1">
      <c r="R700" s="124"/>
      <c r="S700" s="124"/>
    </row>
    <row r="701" spans="18:19" ht="14.25" customHeight="1">
      <c r="R701" s="124"/>
      <c r="S701" s="124"/>
    </row>
    <row r="702" spans="18:19" ht="14.25" customHeight="1">
      <c r="R702" s="124"/>
      <c r="S702" s="124"/>
    </row>
    <row r="703" spans="18:19" ht="14.25" customHeight="1">
      <c r="R703" s="124"/>
      <c r="S703" s="124"/>
    </row>
    <row r="704" spans="18:19" ht="14.25" customHeight="1">
      <c r="R704" s="124"/>
      <c r="S704" s="124"/>
    </row>
    <row r="705" spans="18:19" ht="14.25" customHeight="1">
      <c r="R705" s="124"/>
      <c r="S705" s="124"/>
    </row>
    <row r="706" spans="18:19" ht="14.25" customHeight="1">
      <c r="R706" s="124"/>
      <c r="S706" s="124"/>
    </row>
    <row r="707" spans="18:19" ht="14.25" customHeight="1">
      <c r="R707" s="124"/>
      <c r="S707" s="124"/>
    </row>
    <row r="708" spans="18:19" ht="14.25" customHeight="1">
      <c r="R708" s="124"/>
      <c r="S708" s="124"/>
    </row>
    <row r="709" spans="18:19" ht="14.25" customHeight="1">
      <c r="R709" s="124"/>
      <c r="S709" s="124"/>
    </row>
    <row r="710" spans="18:19" ht="14.25" customHeight="1">
      <c r="R710" s="124"/>
      <c r="S710" s="124"/>
    </row>
    <row r="711" spans="18:19" ht="14.25" customHeight="1">
      <c r="R711" s="124"/>
      <c r="S711" s="124"/>
    </row>
    <row r="712" spans="18:19" ht="14.25" customHeight="1">
      <c r="R712" s="124"/>
      <c r="S712" s="124"/>
    </row>
    <row r="713" spans="18:19" ht="14.25" customHeight="1">
      <c r="R713" s="124"/>
      <c r="S713" s="124"/>
    </row>
    <row r="714" spans="18:19" ht="14.25" customHeight="1">
      <c r="R714" s="124"/>
      <c r="S714" s="124"/>
    </row>
    <row r="715" spans="18:19" ht="14.25" customHeight="1">
      <c r="R715" s="124"/>
      <c r="S715" s="124"/>
    </row>
    <row r="716" spans="18:19" ht="14.25" customHeight="1">
      <c r="R716" s="124"/>
      <c r="S716" s="124"/>
    </row>
    <row r="717" spans="18:19" ht="14.25" customHeight="1">
      <c r="R717" s="124"/>
      <c r="S717" s="124"/>
    </row>
    <row r="718" spans="18:19" ht="14.25" customHeight="1">
      <c r="R718" s="124"/>
      <c r="S718" s="124"/>
    </row>
    <row r="719" spans="18:19" ht="14.25" customHeight="1">
      <c r="R719" s="124"/>
      <c r="S719" s="124"/>
    </row>
    <row r="720" spans="18:19" ht="14.25" customHeight="1">
      <c r="R720" s="124"/>
      <c r="S720" s="124"/>
    </row>
    <row r="721" spans="18:19" ht="14.25" customHeight="1">
      <c r="R721" s="124"/>
      <c r="S721" s="124"/>
    </row>
    <row r="722" spans="18:19" ht="14.25" customHeight="1">
      <c r="R722" s="124"/>
      <c r="S722" s="124"/>
    </row>
    <row r="723" spans="18:19" ht="14.25" customHeight="1">
      <c r="R723" s="124"/>
      <c r="S723" s="124"/>
    </row>
    <row r="724" spans="18:19" ht="14.25" customHeight="1">
      <c r="R724" s="124"/>
      <c r="S724" s="124"/>
    </row>
    <row r="725" spans="18:19" ht="14.25" customHeight="1">
      <c r="R725" s="124"/>
      <c r="S725" s="124"/>
    </row>
    <row r="726" spans="18:19" ht="14.25" customHeight="1">
      <c r="R726" s="124"/>
      <c r="S726" s="124"/>
    </row>
    <row r="727" spans="18:19" ht="14.25" customHeight="1">
      <c r="R727" s="124"/>
      <c r="S727" s="124"/>
    </row>
    <row r="728" spans="18:19" ht="14.25" customHeight="1">
      <c r="R728" s="124"/>
      <c r="S728" s="124"/>
    </row>
    <row r="729" spans="18:19" ht="14.25" customHeight="1">
      <c r="R729" s="124"/>
      <c r="S729" s="124"/>
    </row>
    <row r="730" spans="18:19" ht="14.25" customHeight="1">
      <c r="R730" s="124"/>
      <c r="S730" s="124"/>
    </row>
    <row r="731" spans="18:19" ht="14.25" customHeight="1">
      <c r="R731" s="124"/>
      <c r="S731" s="124"/>
    </row>
    <row r="732" spans="18:19" ht="14.25" customHeight="1">
      <c r="R732" s="124"/>
      <c r="S732" s="124"/>
    </row>
    <row r="733" spans="18:19" ht="14.25" customHeight="1">
      <c r="R733" s="124"/>
      <c r="S733" s="124"/>
    </row>
    <row r="734" spans="18:19" ht="14.25" customHeight="1">
      <c r="R734" s="124"/>
      <c r="S734" s="124"/>
    </row>
    <row r="735" spans="18:19" ht="14.25" customHeight="1">
      <c r="R735" s="124"/>
      <c r="S735" s="124"/>
    </row>
    <row r="736" spans="18:19" ht="14.25" customHeight="1">
      <c r="R736" s="124"/>
      <c r="S736" s="124"/>
    </row>
    <row r="737" spans="18:19" ht="14.25" customHeight="1">
      <c r="R737" s="124"/>
      <c r="S737" s="124"/>
    </row>
    <row r="738" spans="18:19" ht="14.25" customHeight="1">
      <c r="R738" s="124"/>
      <c r="S738" s="124"/>
    </row>
    <row r="739" spans="18:19" ht="14.25" customHeight="1">
      <c r="R739" s="124"/>
      <c r="S739" s="124"/>
    </row>
    <row r="740" spans="18:19" ht="14.25" customHeight="1">
      <c r="R740" s="124"/>
      <c r="S740" s="124"/>
    </row>
    <row r="741" spans="18:19" ht="14.25" customHeight="1">
      <c r="R741" s="124"/>
      <c r="S741" s="124"/>
    </row>
    <row r="742" spans="18:19" ht="14.25" customHeight="1">
      <c r="R742" s="124"/>
      <c r="S742" s="124"/>
    </row>
    <row r="743" spans="18:19" ht="14.25" customHeight="1">
      <c r="R743" s="124"/>
      <c r="S743" s="124"/>
    </row>
    <row r="744" spans="18:19" ht="14.25" customHeight="1">
      <c r="R744" s="124"/>
      <c r="S744" s="124"/>
    </row>
    <row r="745" spans="18:19" ht="14.25" customHeight="1">
      <c r="R745" s="124"/>
      <c r="S745" s="124"/>
    </row>
    <row r="746" spans="18:19" ht="14.25" customHeight="1">
      <c r="R746" s="124"/>
      <c r="S746" s="124"/>
    </row>
    <row r="747" spans="18:19" ht="14.25" customHeight="1">
      <c r="R747" s="124"/>
      <c r="S747" s="124"/>
    </row>
    <row r="748" spans="18:19" ht="14.25" customHeight="1">
      <c r="R748" s="124"/>
      <c r="S748" s="124"/>
    </row>
    <row r="749" spans="18:19" ht="14.25" customHeight="1">
      <c r="R749" s="124"/>
      <c r="S749" s="124"/>
    </row>
    <row r="750" spans="18:19" ht="14.25" customHeight="1">
      <c r="R750" s="124"/>
      <c r="S750" s="124"/>
    </row>
    <row r="751" spans="18:19" ht="14.25" customHeight="1">
      <c r="R751" s="124"/>
      <c r="S751" s="124"/>
    </row>
    <row r="752" spans="18:19" ht="14.25" customHeight="1">
      <c r="R752" s="124"/>
      <c r="S752" s="124"/>
    </row>
    <row r="753" spans="18:19" ht="14.25" customHeight="1">
      <c r="R753" s="124"/>
      <c r="S753" s="124"/>
    </row>
    <row r="754" spans="18:19" ht="14.25" customHeight="1">
      <c r="R754" s="124"/>
      <c r="S754" s="124"/>
    </row>
    <row r="755" spans="18:19" ht="14.25" customHeight="1">
      <c r="R755" s="124"/>
      <c r="S755" s="124"/>
    </row>
    <row r="756" spans="18:19" ht="14.25" customHeight="1">
      <c r="R756" s="124"/>
      <c r="S756" s="124"/>
    </row>
    <row r="757" spans="18:19" ht="14.25" customHeight="1">
      <c r="R757" s="124"/>
      <c r="S757" s="124"/>
    </row>
    <row r="758" spans="18:19" ht="14.25" customHeight="1">
      <c r="R758" s="124"/>
      <c r="S758" s="124"/>
    </row>
    <row r="759" spans="18:19" ht="14.25" customHeight="1">
      <c r="R759" s="124"/>
      <c r="S759" s="124"/>
    </row>
    <row r="760" spans="18:19" ht="14.25" customHeight="1">
      <c r="R760" s="124"/>
      <c r="S760" s="124"/>
    </row>
    <row r="761" spans="18:19" ht="14.25" customHeight="1">
      <c r="R761" s="124"/>
      <c r="S761" s="124"/>
    </row>
    <row r="762" spans="18:19" ht="14.25" customHeight="1">
      <c r="R762" s="124"/>
      <c r="S762" s="124"/>
    </row>
    <row r="763" spans="18:19" ht="14.25" customHeight="1">
      <c r="R763" s="124"/>
      <c r="S763" s="124"/>
    </row>
    <row r="764" spans="18:19" ht="14.25" customHeight="1">
      <c r="R764" s="124"/>
      <c r="S764" s="124"/>
    </row>
    <row r="765" spans="18:19" ht="14.25" customHeight="1">
      <c r="R765" s="124"/>
      <c r="S765" s="124"/>
    </row>
    <row r="766" spans="18:19" ht="14.25" customHeight="1">
      <c r="R766" s="124"/>
      <c r="S766" s="124"/>
    </row>
    <row r="767" spans="18:19" ht="14.25" customHeight="1">
      <c r="R767" s="124"/>
      <c r="S767" s="124"/>
    </row>
    <row r="768" spans="18:19" ht="14.25" customHeight="1">
      <c r="R768" s="124"/>
      <c r="S768" s="124"/>
    </row>
    <row r="769" spans="18:19" ht="14.25" customHeight="1">
      <c r="R769" s="124"/>
      <c r="S769" s="124"/>
    </row>
    <row r="770" spans="18:19" ht="14.25" customHeight="1">
      <c r="R770" s="124"/>
      <c r="S770" s="124"/>
    </row>
    <row r="771" spans="18:19" ht="14.25" customHeight="1">
      <c r="R771" s="124"/>
      <c r="S771" s="124"/>
    </row>
    <row r="772" spans="18:19" ht="14.25" customHeight="1">
      <c r="R772" s="124"/>
      <c r="S772" s="124"/>
    </row>
    <row r="773" spans="18:19" ht="14.25" customHeight="1">
      <c r="R773" s="124"/>
      <c r="S773" s="124"/>
    </row>
    <row r="774" spans="18:19" ht="14.25" customHeight="1">
      <c r="R774" s="124"/>
      <c r="S774" s="124"/>
    </row>
    <row r="775" spans="18:19" ht="14.25" customHeight="1">
      <c r="R775" s="124"/>
      <c r="S775" s="124"/>
    </row>
    <row r="776" spans="18:19" ht="14.25" customHeight="1">
      <c r="R776" s="124"/>
      <c r="S776" s="124"/>
    </row>
    <row r="777" spans="18:19" ht="14.25" customHeight="1">
      <c r="R777" s="124"/>
      <c r="S777" s="124"/>
    </row>
    <row r="778" spans="18:19" ht="14.25" customHeight="1">
      <c r="R778" s="124"/>
      <c r="S778" s="124"/>
    </row>
    <row r="779" spans="18:19" ht="14.25" customHeight="1">
      <c r="R779" s="124"/>
      <c r="S779" s="124"/>
    </row>
    <row r="780" spans="18:19" ht="14.25" customHeight="1">
      <c r="R780" s="124"/>
      <c r="S780" s="124"/>
    </row>
    <row r="781" spans="18:19" ht="14.25" customHeight="1">
      <c r="R781" s="124"/>
      <c r="S781" s="124"/>
    </row>
    <row r="782" spans="18:19" ht="14.25" customHeight="1">
      <c r="R782" s="124"/>
      <c r="S782" s="124"/>
    </row>
    <row r="783" spans="18:19" ht="14.25" customHeight="1">
      <c r="R783" s="124"/>
      <c r="S783" s="124"/>
    </row>
    <row r="784" spans="18:19" ht="14.25" customHeight="1">
      <c r="R784" s="124"/>
      <c r="S784" s="124"/>
    </row>
    <row r="785" spans="18:19" ht="14.25" customHeight="1">
      <c r="R785" s="124"/>
      <c r="S785" s="124"/>
    </row>
    <row r="786" spans="18:19" ht="14.25" customHeight="1">
      <c r="R786" s="124"/>
      <c r="S786" s="124"/>
    </row>
    <row r="787" spans="18:19" ht="14.25" customHeight="1">
      <c r="R787" s="124"/>
      <c r="S787" s="124"/>
    </row>
    <row r="788" spans="18:19" ht="14.25" customHeight="1">
      <c r="R788" s="124"/>
      <c r="S788" s="124"/>
    </row>
    <row r="789" spans="18:19" ht="14.25" customHeight="1">
      <c r="R789" s="124"/>
      <c r="S789" s="124"/>
    </row>
    <row r="790" spans="18:19" ht="14.25" customHeight="1">
      <c r="R790" s="124"/>
      <c r="S790" s="124"/>
    </row>
    <row r="791" spans="18:19" ht="14.25" customHeight="1">
      <c r="R791" s="124"/>
      <c r="S791" s="124"/>
    </row>
    <row r="792" spans="18:19" ht="14.25" customHeight="1">
      <c r="R792" s="124"/>
      <c r="S792" s="124"/>
    </row>
    <row r="793" spans="18:19" ht="14.25" customHeight="1">
      <c r="R793" s="124"/>
      <c r="S793" s="124"/>
    </row>
    <row r="794" spans="18:19" ht="14.25" customHeight="1">
      <c r="R794" s="124"/>
      <c r="S794" s="124"/>
    </row>
    <row r="795" spans="18:19" ht="14.25" customHeight="1">
      <c r="R795" s="124"/>
      <c r="S795" s="124"/>
    </row>
    <row r="796" spans="18:19" ht="14.25" customHeight="1">
      <c r="R796" s="124"/>
      <c r="S796" s="124"/>
    </row>
    <row r="797" spans="18:19" ht="14.25" customHeight="1">
      <c r="R797" s="124"/>
      <c r="S797" s="124"/>
    </row>
    <row r="798" spans="18:19" ht="14.25" customHeight="1">
      <c r="R798" s="124"/>
      <c r="S798" s="124"/>
    </row>
    <row r="799" spans="18:19" ht="14.25" customHeight="1">
      <c r="R799" s="124"/>
      <c r="S799" s="124"/>
    </row>
    <row r="800" spans="18:19" ht="14.25" customHeight="1">
      <c r="R800" s="124"/>
      <c r="S800" s="124"/>
    </row>
    <row r="801" spans="18:19" ht="14.25" customHeight="1">
      <c r="R801" s="124"/>
      <c r="S801" s="124"/>
    </row>
    <row r="802" spans="18:19" ht="14.25" customHeight="1">
      <c r="R802" s="124"/>
      <c r="S802" s="124"/>
    </row>
    <row r="803" spans="18:19" ht="14.25" customHeight="1">
      <c r="R803" s="124"/>
      <c r="S803" s="124"/>
    </row>
    <row r="804" spans="18:19" ht="14.25" customHeight="1">
      <c r="R804" s="124"/>
      <c r="S804" s="124"/>
    </row>
    <row r="805" spans="18:19" ht="14.25" customHeight="1">
      <c r="R805" s="124"/>
      <c r="S805" s="124"/>
    </row>
    <row r="806" spans="18:19" ht="14.25" customHeight="1">
      <c r="R806" s="124"/>
      <c r="S806" s="124"/>
    </row>
    <row r="807" spans="18:19" ht="14.25" customHeight="1">
      <c r="R807" s="124"/>
      <c r="S807" s="124"/>
    </row>
    <row r="808" spans="18:19" ht="14.25" customHeight="1">
      <c r="R808" s="124"/>
      <c r="S808" s="124"/>
    </row>
    <row r="809" spans="18:19" ht="14.25" customHeight="1">
      <c r="R809" s="124"/>
      <c r="S809" s="124"/>
    </row>
    <row r="810" spans="18:19" ht="14.25" customHeight="1">
      <c r="R810" s="124"/>
      <c r="S810" s="124"/>
    </row>
    <row r="811" spans="18:19" ht="14.25" customHeight="1">
      <c r="R811" s="124"/>
      <c r="S811" s="124"/>
    </row>
    <row r="812" spans="18:19" ht="14.25" customHeight="1">
      <c r="R812" s="124"/>
      <c r="S812" s="124"/>
    </row>
    <row r="813" spans="18:19" ht="14.25" customHeight="1">
      <c r="R813" s="124"/>
      <c r="S813" s="124"/>
    </row>
    <row r="814" spans="18:19" ht="14.25" customHeight="1">
      <c r="R814" s="124"/>
      <c r="S814" s="124"/>
    </row>
    <row r="815" spans="18:19" ht="14.25" customHeight="1">
      <c r="R815" s="124"/>
      <c r="S815" s="124"/>
    </row>
    <row r="816" spans="18:19" ht="14.25" customHeight="1">
      <c r="R816" s="124"/>
      <c r="S816" s="124"/>
    </row>
    <row r="817" spans="18:19" ht="14.25" customHeight="1">
      <c r="R817" s="124"/>
      <c r="S817" s="124"/>
    </row>
    <row r="818" spans="18:19" ht="14.25" customHeight="1">
      <c r="R818" s="124"/>
      <c r="S818" s="124"/>
    </row>
    <row r="819" spans="18:19" ht="14.25" customHeight="1">
      <c r="R819" s="124"/>
      <c r="S819" s="124"/>
    </row>
    <row r="820" spans="18:19" ht="14.25" customHeight="1">
      <c r="R820" s="124"/>
      <c r="S820" s="124"/>
    </row>
    <row r="821" spans="18:19" ht="14.25" customHeight="1">
      <c r="R821" s="124"/>
      <c r="S821" s="124"/>
    </row>
    <row r="822" spans="18:19" ht="14.25" customHeight="1">
      <c r="R822" s="124"/>
      <c r="S822" s="124"/>
    </row>
    <row r="823" spans="18:19" ht="14.25" customHeight="1">
      <c r="R823" s="124"/>
      <c r="S823" s="124"/>
    </row>
    <row r="824" spans="18:19" ht="14.25" customHeight="1">
      <c r="R824" s="124"/>
      <c r="S824" s="124"/>
    </row>
    <row r="825" spans="18:19" ht="14.25" customHeight="1">
      <c r="R825" s="124"/>
      <c r="S825" s="124"/>
    </row>
    <row r="826" spans="18:19" ht="14.25" customHeight="1">
      <c r="R826" s="124"/>
      <c r="S826" s="124"/>
    </row>
    <row r="827" spans="18:19" ht="14.25" customHeight="1">
      <c r="R827" s="124"/>
      <c r="S827" s="124"/>
    </row>
    <row r="828" spans="18:19" ht="14.25" customHeight="1">
      <c r="R828" s="124"/>
      <c r="S828" s="124"/>
    </row>
    <row r="829" spans="18:19" ht="14.25" customHeight="1">
      <c r="R829" s="124"/>
      <c r="S829" s="124"/>
    </row>
    <row r="830" spans="18:19" ht="14.25" customHeight="1">
      <c r="R830" s="124"/>
      <c r="S830" s="124"/>
    </row>
    <row r="831" spans="18:19" ht="14.25" customHeight="1">
      <c r="R831" s="124"/>
      <c r="S831" s="124"/>
    </row>
    <row r="832" spans="18:19" ht="14.25" customHeight="1">
      <c r="R832" s="124"/>
      <c r="S832" s="124"/>
    </row>
    <row r="833" spans="18:19" ht="14.25" customHeight="1">
      <c r="R833" s="124"/>
      <c r="S833" s="124"/>
    </row>
    <row r="834" spans="18:19" ht="14.25" customHeight="1">
      <c r="R834" s="124"/>
      <c r="S834" s="124"/>
    </row>
    <row r="835" spans="18:19" ht="14.25" customHeight="1">
      <c r="R835" s="124"/>
      <c r="S835" s="124"/>
    </row>
    <row r="836" spans="18:19" ht="14.25" customHeight="1">
      <c r="R836" s="124"/>
      <c r="S836" s="124"/>
    </row>
    <row r="837" spans="18:19" ht="14.25" customHeight="1">
      <c r="R837" s="124"/>
      <c r="S837" s="124"/>
    </row>
    <row r="838" spans="18:19" ht="14.25" customHeight="1">
      <c r="R838" s="124"/>
      <c r="S838" s="124"/>
    </row>
    <row r="839" spans="18:19" ht="14.25" customHeight="1">
      <c r="R839" s="124"/>
      <c r="S839" s="124"/>
    </row>
    <row r="840" spans="18:19" ht="14.25" customHeight="1">
      <c r="R840" s="124"/>
      <c r="S840" s="124"/>
    </row>
    <row r="841" spans="18:19" ht="14.25" customHeight="1">
      <c r="R841" s="124"/>
      <c r="S841" s="124"/>
    </row>
    <row r="842" spans="18:19" ht="14.25" customHeight="1">
      <c r="R842" s="124"/>
      <c r="S842" s="124"/>
    </row>
    <row r="843" spans="18:19" ht="14.25" customHeight="1">
      <c r="R843" s="124"/>
      <c r="S843" s="124"/>
    </row>
    <row r="844" spans="18:19" ht="14.25" customHeight="1">
      <c r="R844" s="124"/>
      <c r="S844" s="124"/>
    </row>
    <row r="845" spans="18:19" ht="14.25" customHeight="1">
      <c r="R845" s="124"/>
      <c r="S845" s="124"/>
    </row>
    <row r="846" spans="18:19" ht="14.25" customHeight="1">
      <c r="R846" s="124"/>
      <c r="S846" s="124"/>
    </row>
    <row r="847" spans="18:19" ht="14.25" customHeight="1">
      <c r="R847" s="124"/>
      <c r="S847" s="124"/>
    </row>
    <row r="848" spans="18:19" ht="14.25" customHeight="1">
      <c r="R848" s="124"/>
      <c r="S848" s="124"/>
    </row>
    <row r="849" spans="18:19" ht="14.25" customHeight="1">
      <c r="R849" s="124"/>
      <c r="S849" s="124"/>
    </row>
    <row r="850" spans="18:19" ht="14.25" customHeight="1">
      <c r="R850" s="124"/>
      <c r="S850" s="124"/>
    </row>
    <row r="851" spans="18:19" ht="14.25" customHeight="1">
      <c r="R851" s="124"/>
      <c r="S851" s="124"/>
    </row>
    <row r="852" spans="18:19" ht="14.25" customHeight="1">
      <c r="R852" s="124"/>
      <c r="S852" s="124"/>
    </row>
    <row r="853" spans="18:19" ht="14.25" customHeight="1">
      <c r="R853" s="124"/>
      <c r="S853" s="124"/>
    </row>
    <row r="854" spans="18:19" ht="14.25" customHeight="1">
      <c r="R854" s="124"/>
      <c r="S854" s="124"/>
    </row>
    <row r="855" spans="18:19" ht="14.25" customHeight="1">
      <c r="R855" s="124"/>
      <c r="S855" s="124"/>
    </row>
    <row r="856" spans="18:19" ht="14.25" customHeight="1">
      <c r="R856" s="124"/>
      <c r="S856" s="124"/>
    </row>
    <row r="857" spans="18:19" ht="14.25" customHeight="1">
      <c r="R857" s="124"/>
      <c r="S857" s="124"/>
    </row>
    <row r="858" spans="18:19" ht="14.25" customHeight="1">
      <c r="R858" s="124"/>
      <c r="S858" s="124"/>
    </row>
    <row r="859" spans="18:19" ht="14.25" customHeight="1">
      <c r="R859" s="124"/>
      <c r="S859" s="124"/>
    </row>
    <row r="860" spans="18:19" ht="14.25" customHeight="1">
      <c r="R860" s="124"/>
      <c r="S860" s="124"/>
    </row>
    <row r="861" spans="18:19" ht="14.25" customHeight="1">
      <c r="R861" s="124"/>
      <c r="S861" s="124"/>
    </row>
    <row r="862" spans="18:19" ht="14.25" customHeight="1">
      <c r="R862" s="124"/>
      <c r="S862" s="124"/>
    </row>
    <row r="863" spans="18:19" ht="14.25" customHeight="1">
      <c r="R863" s="124"/>
      <c r="S863" s="124"/>
    </row>
    <row r="864" spans="18:19" ht="14.25" customHeight="1">
      <c r="R864" s="124"/>
      <c r="S864" s="124"/>
    </row>
    <row r="865" spans="18:19" ht="14.25" customHeight="1">
      <c r="R865" s="124"/>
      <c r="S865" s="124"/>
    </row>
    <row r="866" spans="18:19" ht="14.25" customHeight="1">
      <c r="R866" s="124"/>
      <c r="S866" s="124"/>
    </row>
    <row r="867" spans="18:19" ht="14.25" customHeight="1">
      <c r="R867" s="124"/>
      <c r="S867" s="124"/>
    </row>
    <row r="868" spans="18:19" ht="14.25" customHeight="1">
      <c r="R868" s="124"/>
      <c r="S868" s="124"/>
    </row>
    <row r="869" spans="18:19" ht="14.25" customHeight="1">
      <c r="R869" s="124"/>
      <c r="S869" s="124"/>
    </row>
    <row r="870" spans="18:19" ht="14.25" customHeight="1">
      <c r="R870" s="124"/>
      <c r="S870" s="124"/>
    </row>
    <row r="871" spans="18:19" ht="14.25" customHeight="1">
      <c r="R871" s="124"/>
      <c r="S871" s="124"/>
    </row>
    <row r="872" spans="18:19" ht="14.25" customHeight="1">
      <c r="R872" s="124"/>
      <c r="S872" s="124"/>
    </row>
    <row r="873" spans="18:19" ht="14.25" customHeight="1">
      <c r="R873" s="124"/>
      <c r="S873" s="124"/>
    </row>
    <row r="874" spans="18:19" ht="14.25" customHeight="1">
      <c r="R874" s="124"/>
      <c r="S874" s="124"/>
    </row>
    <row r="875" spans="18:19" ht="14.25" customHeight="1">
      <c r="R875" s="124"/>
      <c r="S875" s="124"/>
    </row>
    <row r="876" spans="18:19" ht="14.25" customHeight="1">
      <c r="R876" s="124"/>
      <c r="S876" s="124"/>
    </row>
    <row r="877" spans="18:19" ht="14.25" customHeight="1">
      <c r="R877" s="124"/>
      <c r="S877" s="124"/>
    </row>
    <row r="878" spans="18:19" ht="14.25" customHeight="1">
      <c r="R878" s="124"/>
      <c r="S878" s="124"/>
    </row>
    <row r="879" spans="18:19" ht="14.25" customHeight="1">
      <c r="R879" s="124"/>
      <c r="S879" s="124"/>
    </row>
    <row r="880" spans="18:19" ht="14.25" customHeight="1">
      <c r="R880" s="124"/>
      <c r="S880" s="124"/>
    </row>
    <row r="881" spans="18:19" ht="14.25" customHeight="1">
      <c r="R881" s="124"/>
      <c r="S881" s="124"/>
    </row>
    <row r="882" spans="18:19" ht="14.25" customHeight="1">
      <c r="R882" s="124"/>
      <c r="S882" s="124"/>
    </row>
    <row r="883" spans="18:19" ht="14.25" customHeight="1">
      <c r="R883" s="124"/>
      <c r="S883" s="124"/>
    </row>
    <row r="884" spans="18:19" ht="14.25" customHeight="1">
      <c r="R884" s="124"/>
      <c r="S884" s="124"/>
    </row>
    <row r="885" spans="18:19" ht="14.25" customHeight="1">
      <c r="R885" s="124"/>
      <c r="S885" s="124"/>
    </row>
    <row r="886" spans="18:19" ht="14.25" customHeight="1">
      <c r="R886" s="124"/>
      <c r="S886" s="124"/>
    </row>
    <row r="887" spans="18:19" ht="14.25" customHeight="1">
      <c r="R887" s="124"/>
      <c r="S887" s="124"/>
    </row>
    <row r="888" spans="18:19" ht="14.25" customHeight="1">
      <c r="R888" s="124"/>
      <c r="S888" s="124"/>
    </row>
    <row r="889" spans="18:19" ht="14.25" customHeight="1">
      <c r="R889" s="124"/>
      <c r="S889" s="124"/>
    </row>
    <row r="890" spans="18:19" ht="14.25" customHeight="1">
      <c r="R890" s="124"/>
      <c r="S890" s="124"/>
    </row>
    <row r="891" spans="18:19" ht="14.25" customHeight="1">
      <c r="R891" s="124"/>
      <c r="S891" s="124"/>
    </row>
    <row r="892" spans="18:19" ht="14.25" customHeight="1">
      <c r="R892" s="124"/>
      <c r="S892" s="124"/>
    </row>
    <row r="893" spans="18:19" ht="14.25" customHeight="1">
      <c r="R893" s="124"/>
      <c r="S893" s="124"/>
    </row>
    <row r="894" spans="18:19" ht="14.25" customHeight="1">
      <c r="R894" s="124"/>
      <c r="S894" s="124"/>
    </row>
    <row r="895" spans="18:19" ht="14.25" customHeight="1">
      <c r="R895" s="124"/>
      <c r="S895" s="124"/>
    </row>
    <row r="896" spans="18:19" ht="14.25" customHeight="1">
      <c r="R896" s="124"/>
      <c r="S896" s="124"/>
    </row>
    <row r="897" spans="18:19" ht="14.25" customHeight="1">
      <c r="R897" s="124"/>
      <c r="S897" s="124"/>
    </row>
    <row r="898" spans="18:19" ht="14.25" customHeight="1">
      <c r="R898" s="124"/>
      <c r="S898" s="124"/>
    </row>
    <row r="899" spans="18:19" ht="14.25" customHeight="1">
      <c r="R899" s="124"/>
      <c r="S899" s="124"/>
    </row>
    <row r="900" spans="18:19" ht="14.25" customHeight="1">
      <c r="R900" s="124"/>
      <c r="S900" s="124"/>
    </row>
    <row r="901" spans="18:19" ht="14.25" customHeight="1">
      <c r="R901" s="124"/>
      <c r="S901" s="124"/>
    </row>
    <row r="902" spans="18:19" ht="14.25" customHeight="1">
      <c r="R902" s="124"/>
      <c r="S902" s="124"/>
    </row>
    <row r="903" spans="18:19" ht="14.25" customHeight="1">
      <c r="R903" s="124"/>
      <c r="S903" s="124"/>
    </row>
    <row r="904" spans="18:19" ht="14.25" customHeight="1">
      <c r="R904" s="124"/>
      <c r="S904" s="124"/>
    </row>
    <row r="905" spans="18:19" ht="14.25" customHeight="1">
      <c r="R905" s="124"/>
      <c r="S905" s="124"/>
    </row>
    <row r="906" spans="18:19" ht="14.25" customHeight="1">
      <c r="R906" s="124"/>
      <c r="S906" s="124"/>
    </row>
    <row r="907" spans="18:19" ht="14.25" customHeight="1">
      <c r="R907" s="124"/>
      <c r="S907" s="124"/>
    </row>
    <row r="908" spans="18:19" ht="14.25" customHeight="1">
      <c r="R908" s="124"/>
      <c r="S908" s="124"/>
    </row>
    <row r="909" spans="18:19" ht="14.25" customHeight="1">
      <c r="R909" s="124"/>
      <c r="S909" s="124"/>
    </row>
    <row r="910" spans="18:19" ht="14.25" customHeight="1">
      <c r="R910" s="124"/>
      <c r="S910" s="124"/>
    </row>
    <row r="911" spans="18:19" ht="14.25" customHeight="1">
      <c r="R911" s="124"/>
      <c r="S911" s="124"/>
    </row>
    <row r="912" spans="18:19" ht="14.25" customHeight="1">
      <c r="R912" s="124"/>
      <c r="S912" s="124"/>
    </row>
    <row r="913" spans="18:19" ht="14.25" customHeight="1">
      <c r="R913" s="124"/>
      <c r="S913" s="124"/>
    </row>
    <row r="914" spans="18:19" ht="14.25" customHeight="1">
      <c r="R914" s="124"/>
      <c r="S914" s="124"/>
    </row>
    <row r="915" spans="18:19" ht="14.25" customHeight="1">
      <c r="R915" s="124"/>
      <c r="S915" s="124"/>
    </row>
    <row r="916" spans="18:19" ht="14.25" customHeight="1">
      <c r="R916" s="124"/>
      <c r="S916" s="124"/>
    </row>
    <row r="917" spans="18:19" ht="14.25" customHeight="1">
      <c r="R917" s="124"/>
      <c r="S917" s="124"/>
    </row>
    <row r="918" spans="18:19" ht="14.25" customHeight="1">
      <c r="R918" s="124"/>
      <c r="S918" s="124"/>
    </row>
    <row r="919" spans="18:19" ht="14.25" customHeight="1">
      <c r="R919" s="124"/>
      <c r="S919" s="124"/>
    </row>
    <row r="920" spans="18:19" ht="14.25" customHeight="1">
      <c r="R920" s="124"/>
      <c r="S920" s="124"/>
    </row>
    <row r="921" spans="18:19" ht="14.25" customHeight="1">
      <c r="R921" s="124"/>
      <c r="S921" s="124"/>
    </row>
    <row r="922" spans="18:19" ht="14.25" customHeight="1">
      <c r="R922" s="124"/>
      <c r="S922" s="124"/>
    </row>
    <row r="923" spans="18:19" ht="14.25" customHeight="1">
      <c r="R923" s="124"/>
      <c r="S923" s="124"/>
    </row>
    <row r="924" spans="18:19" ht="14.25" customHeight="1">
      <c r="R924" s="124"/>
      <c r="S924" s="124"/>
    </row>
    <row r="925" spans="18:19" ht="14.25" customHeight="1">
      <c r="R925" s="124"/>
      <c r="S925" s="124"/>
    </row>
    <row r="926" spans="18:19" ht="14.25" customHeight="1">
      <c r="R926" s="124"/>
      <c r="S926" s="124"/>
    </row>
    <row r="927" spans="18:19" ht="14.25" customHeight="1">
      <c r="R927" s="124"/>
      <c r="S927" s="124"/>
    </row>
    <row r="928" spans="18:19" ht="14.25" customHeight="1">
      <c r="R928" s="124"/>
      <c r="S928" s="124"/>
    </row>
    <row r="929" spans="18:19" ht="14.25" customHeight="1">
      <c r="R929" s="124"/>
      <c r="S929" s="124"/>
    </row>
    <row r="930" spans="18:19" ht="14.25" customHeight="1">
      <c r="R930" s="124"/>
      <c r="S930" s="124"/>
    </row>
    <row r="931" spans="18:19" ht="14.25" customHeight="1">
      <c r="R931" s="124"/>
      <c r="S931" s="124"/>
    </row>
    <row r="932" spans="18:19" ht="14.25" customHeight="1">
      <c r="R932" s="124"/>
      <c r="S932" s="124"/>
    </row>
    <row r="933" spans="18:19" ht="14.25" customHeight="1">
      <c r="R933" s="124"/>
      <c r="S933" s="124"/>
    </row>
    <row r="934" spans="18:19" ht="14.25" customHeight="1">
      <c r="R934" s="124"/>
      <c r="S934" s="124"/>
    </row>
    <row r="935" spans="18:19" ht="14.25" customHeight="1">
      <c r="R935" s="124"/>
      <c r="S935" s="124"/>
    </row>
    <row r="936" spans="18:19" ht="14.25" customHeight="1">
      <c r="R936" s="124"/>
      <c r="S936" s="124"/>
    </row>
    <row r="937" spans="18:19" ht="14.25" customHeight="1">
      <c r="R937" s="124"/>
      <c r="S937" s="124"/>
    </row>
    <row r="938" spans="18:19" ht="14.25" customHeight="1">
      <c r="R938" s="124"/>
      <c r="S938" s="124"/>
    </row>
    <row r="939" spans="18:19" ht="14.25" customHeight="1">
      <c r="R939" s="124"/>
      <c r="S939" s="124"/>
    </row>
    <row r="940" spans="18:19" ht="14.25" customHeight="1">
      <c r="R940" s="124"/>
      <c r="S940" s="124"/>
    </row>
    <row r="941" spans="18:19" ht="14.25" customHeight="1">
      <c r="R941" s="124"/>
      <c r="S941" s="124"/>
    </row>
    <row r="942" spans="18:19" ht="14.25" customHeight="1">
      <c r="R942" s="124"/>
      <c r="S942" s="124"/>
    </row>
    <row r="943" spans="18:19" ht="14.25" customHeight="1">
      <c r="R943" s="124"/>
      <c r="S943" s="124"/>
    </row>
    <row r="944" spans="18:19" ht="14.25" customHeight="1">
      <c r="R944" s="124"/>
      <c r="S944" s="124"/>
    </row>
    <row r="945" spans="18:19" ht="14.25" customHeight="1">
      <c r="R945" s="124"/>
      <c r="S945" s="124"/>
    </row>
    <row r="946" spans="18:19" ht="14.25" customHeight="1">
      <c r="R946" s="124"/>
      <c r="S946" s="124"/>
    </row>
    <row r="947" spans="18:19" ht="14.25" customHeight="1">
      <c r="R947" s="124"/>
      <c r="S947" s="124"/>
    </row>
    <row r="948" spans="18:19" ht="14.25" customHeight="1">
      <c r="R948" s="124"/>
      <c r="S948" s="124"/>
    </row>
    <row r="949" spans="18:19" ht="14.25" customHeight="1">
      <c r="R949" s="124"/>
      <c r="S949" s="124"/>
    </row>
    <row r="950" spans="18:19" ht="14.25" customHeight="1">
      <c r="R950" s="124"/>
      <c r="S950" s="124"/>
    </row>
    <row r="951" spans="18:19" ht="14.25" customHeight="1">
      <c r="R951" s="124"/>
      <c r="S951" s="124"/>
    </row>
    <row r="952" spans="18:19" ht="14.25" customHeight="1">
      <c r="R952" s="124"/>
      <c r="S952" s="124"/>
    </row>
    <row r="953" spans="18:19" ht="14.25" customHeight="1">
      <c r="R953" s="124"/>
      <c r="S953" s="124"/>
    </row>
    <row r="954" spans="18:19" ht="14.25" customHeight="1">
      <c r="R954" s="124"/>
      <c r="S954" s="124"/>
    </row>
    <row r="955" spans="18:19" ht="14.25" customHeight="1">
      <c r="R955" s="124"/>
      <c r="S955" s="124"/>
    </row>
    <row r="956" spans="18:19" ht="14.25" customHeight="1">
      <c r="R956" s="124"/>
      <c r="S956" s="124"/>
    </row>
    <row r="957" spans="18:19" ht="14.25" customHeight="1">
      <c r="R957" s="124"/>
      <c r="S957" s="124"/>
    </row>
    <row r="958" spans="18:19" ht="14.25" customHeight="1">
      <c r="R958" s="124"/>
      <c r="S958" s="124"/>
    </row>
    <row r="959" spans="18:19" ht="14.25" customHeight="1">
      <c r="R959" s="124"/>
      <c r="S959" s="124"/>
    </row>
    <row r="960" spans="18:19" ht="14.25" customHeight="1">
      <c r="R960" s="124"/>
      <c r="S960" s="124"/>
    </row>
    <row r="961" spans="18:19" ht="14.25" customHeight="1">
      <c r="R961" s="124"/>
      <c r="S961" s="124"/>
    </row>
    <row r="962" spans="18:19" ht="14.25" customHeight="1">
      <c r="R962" s="124"/>
      <c r="S962" s="124"/>
    </row>
    <row r="963" spans="18:19" ht="14.25" customHeight="1">
      <c r="R963" s="124"/>
      <c r="S963" s="124"/>
    </row>
    <row r="964" spans="18:19" ht="14.25" customHeight="1">
      <c r="R964" s="124"/>
      <c r="S964" s="124"/>
    </row>
    <row r="965" spans="18:19" ht="14.25" customHeight="1">
      <c r="R965" s="124"/>
      <c r="S965" s="124"/>
    </row>
    <row r="966" spans="18:19" ht="14.25" customHeight="1">
      <c r="R966" s="124"/>
      <c r="S966" s="124"/>
    </row>
    <row r="967" spans="18:19" ht="14.25" customHeight="1">
      <c r="R967" s="124"/>
      <c r="S967" s="124"/>
    </row>
    <row r="968" spans="18:19" ht="14.25" customHeight="1">
      <c r="R968" s="124"/>
      <c r="S968" s="124"/>
    </row>
    <row r="969" spans="18:19" ht="14.25" customHeight="1">
      <c r="R969" s="124"/>
      <c r="S969" s="124"/>
    </row>
    <row r="970" spans="18:19" ht="14.25" customHeight="1">
      <c r="R970" s="124"/>
      <c r="S970" s="124"/>
    </row>
    <row r="971" spans="18:19" ht="14.25" customHeight="1">
      <c r="R971" s="124"/>
      <c r="S971" s="124"/>
    </row>
    <row r="972" spans="18:19" ht="14.25" customHeight="1">
      <c r="R972" s="124"/>
      <c r="S972" s="124"/>
    </row>
    <row r="973" spans="18:19" ht="14.25" customHeight="1">
      <c r="R973" s="124"/>
      <c r="S973" s="124"/>
    </row>
    <row r="974" spans="18:19" ht="14.25" customHeight="1">
      <c r="R974" s="124"/>
      <c r="S974" s="124"/>
    </row>
    <row r="975" spans="18:19" ht="14.25" customHeight="1">
      <c r="R975" s="124"/>
      <c r="S975" s="124"/>
    </row>
    <row r="976" spans="18:19" ht="14.25" customHeight="1">
      <c r="R976" s="124"/>
      <c r="S976" s="124"/>
    </row>
    <row r="977" spans="18:19" ht="14.25" customHeight="1">
      <c r="R977" s="124"/>
      <c r="S977" s="124"/>
    </row>
    <row r="978" spans="18:19" ht="14.25" customHeight="1">
      <c r="R978" s="124"/>
      <c r="S978" s="124"/>
    </row>
    <row r="979" spans="18:19" ht="14.25" customHeight="1">
      <c r="R979" s="124"/>
      <c r="S979" s="124"/>
    </row>
    <row r="980" spans="18:19" ht="14.25" customHeight="1">
      <c r="R980" s="124"/>
      <c r="S980" s="124"/>
    </row>
    <row r="981" spans="18:19" ht="14.25" customHeight="1">
      <c r="R981" s="124"/>
      <c r="S981" s="124"/>
    </row>
    <row r="982" spans="18:19" ht="14.25" customHeight="1">
      <c r="R982" s="124"/>
      <c r="S982" s="124"/>
    </row>
    <row r="983" spans="18:19" ht="14.25" customHeight="1">
      <c r="R983" s="124"/>
      <c r="S983" s="124"/>
    </row>
    <row r="984" spans="18:19" ht="14.25" customHeight="1">
      <c r="R984" s="124"/>
      <c r="S984" s="124"/>
    </row>
    <row r="985" spans="18:19" ht="14.25" customHeight="1">
      <c r="R985" s="124"/>
      <c r="S985" s="124"/>
    </row>
    <row r="986" spans="18:19" ht="14.25" customHeight="1">
      <c r="R986" s="124"/>
      <c r="S986" s="124"/>
    </row>
    <row r="987" spans="18:19" ht="14.25" customHeight="1">
      <c r="R987" s="124"/>
      <c r="S987" s="124"/>
    </row>
    <row r="988" spans="18:19" ht="14.25" customHeight="1">
      <c r="R988" s="124"/>
      <c r="S988" s="124"/>
    </row>
    <row r="989" spans="18:19" ht="14.25" customHeight="1">
      <c r="R989" s="124"/>
      <c r="S989" s="124"/>
    </row>
    <row r="990" spans="18:19" ht="14.25" customHeight="1">
      <c r="R990" s="124"/>
      <c r="S990" s="124"/>
    </row>
    <row r="991" spans="18:19" ht="14.25" customHeight="1">
      <c r="R991" s="124"/>
      <c r="S991" s="124"/>
    </row>
    <row r="992" spans="18:19" ht="14.25" customHeight="1">
      <c r="R992" s="124"/>
      <c r="S992" s="124"/>
    </row>
    <row r="993" spans="18:19" ht="14.25" customHeight="1">
      <c r="R993" s="124"/>
      <c r="S993" s="124"/>
    </row>
    <row r="994" spans="18:19" ht="14.25" customHeight="1">
      <c r="R994" s="124"/>
      <c r="S994" s="124"/>
    </row>
    <row r="995" spans="18:19" ht="14.25" customHeight="1">
      <c r="R995" s="124"/>
      <c r="S995" s="124"/>
    </row>
    <row r="996" spans="18:19" ht="14.25" customHeight="1">
      <c r="R996" s="124"/>
      <c r="S996" s="124"/>
    </row>
    <row r="997" spans="18:19" ht="14.25" customHeight="1">
      <c r="R997" s="124"/>
      <c r="S997" s="124"/>
    </row>
    <row r="998" spans="18:19" ht="14.25" customHeight="1">
      <c r="R998" s="124"/>
      <c r="S998" s="124"/>
    </row>
    <row r="999" spans="18:19" ht="14.25" customHeight="1">
      <c r="R999" s="124"/>
      <c r="S999" s="124"/>
    </row>
    <row r="1000" spans="18:19" ht="14.25" customHeight="1">
      <c r="R1000" s="124"/>
      <c r="S1000" s="124"/>
    </row>
    <row r="1001" spans="18:19" ht="14.25" customHeight="1">
      <c r="R1001" s="124"/>
      <c r="S1001" s="124"/>
    </row>
    <row r="1002" spans="18:19" ht="14.25" customHeight="1">
      <c r="R1002" s="124"/>
      <c r="S1002" s="124"/>
    </row>
    <row r="1003" spans="18:19" ht="14.25" customHeight="1">
      <c r="R1003" s="124"/>
      <c r="S1003" s="124"/>
    </row>
    <row r="1004" spans="18:19" ht="14.25" customHeight="1">
      <c r="R1004" s="124"/>
      <c r="S1004" s="124"/>
    </row>
    <row r="1005" spans="18:19" ht="14.25" customHeight="1">
      <c r="R1005" s="124"/>
      <c r="S1005" s="124"/>
    </row>
    <row r="1006" spans="18:19" ht="14.25" customHeight="1">
      <c r="R1006" s="124"/>
      <c r="S1006" s="124"/>
    </row>
    <row r="1007" spans="18:19" ht="14.25" customHeight="1">
      <c r="R1007" s="124"/>
      <c r="S1007" s="124"/>
    </row>
    <row r="1008" spans="18:19" ht="14.25" customHeight="1">
      <c r="R1008" s="124"/>
      <c r="S1008" s="124"/>
    </row>
    <row r="1009" spans="18:19" ht="14.25" customHeight="1">
      <c r="R1009" s="124"/>
      <c r="S1009" s="124"/>
    </row>
    <row r="1010" spans="18:19" ht="14.25" customHeight="1">
      <c r="R1010" s="124"/>
      <c r="S1010" s="124"/>
    </row>
    <row r="1011" spans="18:19" ht="14.25" customHeight="1">
      <c r="R1011" s="124"/>
      <c r="S1011" s="124"/>
    </row>
    <row r="1012" spans="18:19" ht="14.25" customHeight="1">
      <c r="R1012" s="124"/>
      <c r="S1012" s="124"/>
    </row>
    <row r="1013" spans="18:19" ht="14.25" customHeight="1">
      <c r="R1013" s="124"/>
      <c r="S1013" s="124"/>
    </row>
    <row r="1014" spans="18:19" ht="14.25" customHeight="1">
      <c r="R1014" s="124"/>
      <c r="S1014" s="124"/>
    </row>
    <row r="1015" spans="18:19" ht="14.25" customHeight="1">
      <c r="R1015" s="124"/>
      <c r="S1015" s="124"/>
    </row>
    <row r="1016" spans="18:19" ht="14.25" customHeight="1">
      <c r="R1016" s="124"/>
      <c r="S1016" s="124"/>
    </row>
    <row r="1017" spans="18:19" ht="14.25" customHeight="1">
      <c r="R1017" s="124"/>
      <c r="S1017" s="124"/>
    </row>
    <row r="1018" spans="18:19" ht="14.25" customHeight="1">
      <c r="R1018" s="124"/>
      <c r="S1018" s="124"/>
    </row>
    <row r="1019" spans="18:19" ht="14.25" customHeight="1">
      <c r="R1019" s="124"/>
      <c r="S1019" s="124"/>
    </row>
    <row r="1020" spans="18:19" ht="14.25" customHeight="1">
      <c r="R1020" s="124"/>
      <c r="S1020" s="124"/>
    </row>
    <row r="1021" spans="18:19" ht="14.25" customHeight="1">
      <c r="R1021" s="124"/>
      <c r="S1021" s="124"/>
    </row>
    <row r="1022" spans="18:19" ht="14.25" customHeight="1">
      <c r="R1022" s="124"/>
      <c r="S1022" s="124"/>
    </row>
    <row r="1023" spans="18:19" ht="14.25" customHeight="1">
      <c r="R1023" s="124"/>
      <c r="S1023" s="124"/>
    </row>
    <row r="1024" spans="18:19" ht="14.25" customHeight="1">
      <c r="R1024" s="124"/>
      <c r="S1024" s="124"/>
    </row>
    <row r="1025" spans="18:19" ht="14.25" customHeight="1">
      <c r="R1025" s="124"/>
      <c r="S1025" s="124"/>
    </row>
    <row r="1026" spans="18:19" ht="14.25" customHeight="1">
      <c r="R1026" s="124"/>
      <c r="S1026" s="124"/>
    </row>
    <row r="1027" spans="18:19" ht="14.25" customHeight="1">
      <c r="R1027" s="124"/>
      <c r="S1027" s="124"/>
    </row>
    <row r="1028" spans="18:19" ht="14.25" customHeight="1">
      <c r="R1028" s="124"/>
      <c r="S1028" s="124"/>
    </row>
    <row r="1029" spans="18:19" ht="14.25" customHeight="1">
      <c r="R1029" s="124"/>
      <c r="S1029" s="124"/>
    </row>
    <row r="1030" spans="18:19" ht="14.25" customHeight="1">
      <c r="R1030" s="124"/>
      <c r="S1030" s="124"/>
    </row>
    <row r="1031" spans="18:19" ht="14.25" customHeight="1">
      <c r="R1031" s="124"/>
      <c r="S1031" s="124"/>
    </row>
    <row r="1032" spans="18:19" ht="14.25" customHeight="1">
      <c r="R1032" s="124"/>
      <c r="S1032" s="124"/>
    </row>
    <row r="1033" spans="18:19" ht="14.25" customHeight="1">
      <c r="R1033" s="124"/>
      <c r="S1033" s="124"/>
    </row>
    <row r="1034" spans="18:19" ht="14.25" customHeight="1">
      <c r="R1034" s="124"/>
      <c r="S1034" s="124"/>
    </row>
    <row r="1035" spans="18:19" ht="14.25" customHeight="1">
      <c r="R1035" s="124"/>
      <c r="S1035" s="124"/>
    </row>
    <row r="1036" spans="18:19" ht="14.25" customHeight="1">
      <c r="R1036" s="124"/>
      <c r="S1036" s="124"/>
    </row>
    <row r="1037" spans="18:19" ht="14.25" customHeight="1">
      <c r="R1037" s="124"/>
      <c r="S1037" s="124"/>
    </row>
    <row r="1038" spans="18:19" ht="14.25" customHeight="1">
      <c r="R1038" s="124"/>
      <c r="S1038" s="124"/>
    </row>
    <row r="1039" spans="18:19" ht="14.25" customHeight="1">
      <c r="R1039" s="124"/>
      <c r="S1039" s="124"/>
    </row>
    <row r="1040" spans="18:19" ht="14.25" customHeight="1">
      <c r="R1040" s="124"/>
      <c r="S1040" s="124"/>
    </row>
    <row r="1041" spans="18:19" ht="14.25" customHeight="1">
      <c r="R1041" s="124"/>
      <c r="S1041" s="124"/>
    </row>
    <row r="1042" spans="18:19" ht="14.25" customHeight="1">
      <c r="R1042" s="124"/>
      <c r="S1042" s="124"/>
    </row>
    <row r="1043" spans="18:19" ht="14.25" customHeight="1">
      <c r="R1043" s="124"/>
      <c r="S1043" s="124"/>
    </row>
    <row r="1044" spans="18:19" ht="14.25" customHeight="1">
      <c r="R1044" s="124"/>
      <c r="S1044" s="124"/>
    </row>
    <row r="1045" spans="18:19" ht="14.25" customHeight="1">
      <c r="R1045" s="124"/>
      <c r="S1045" s="124"/>
    </row>
    <row r="1046" spans="18:19" ht="14.25" customHeight="1">
      <c r="R1046" s="124"/>
      <c r="S1046" s="124"/>
    </row>
    <row r="1047" spans="18:19" ht="14.25" customHeight="1">
      <c r="R1047" s="124"/>
      <c r="S1047" s="124"/>
    </row>
    <row r="1048" spans="18:19" ht="14.25" customHeight="1">
      <c r="R1048" s="124"/>
      <c r="S1048" s="124"/>
    </row>
    <row r="1049" spans="18:19" ht="14.25" customHeight="1">
      <c r="R1049" s="124"/>
      <c r="S1049" s="124"/>
    </row>
    <row r="1050" spans="18:19" ht="14.25" customHeight="1">
      <c r="R1050" s="124"/>
      <c r="S1050" s="124"/>
    </row>
    <row r="1051" spans="18:19" ht="14.25" customHeight="1">
      <c r="R1051" s="124"/>
      <c r="S1051" s="124"/>
    </row>
    <row r="1052" spans="18:19" ht="14.25" customHeight="1">
      <c r="R1052" s="124"/>
      <c r="S1052" s="124"/>
    </row>
    <row r="1053" spans="18:19" ht="14.25" customHeight="1">
      <c r="R1053" s="124"/>
      <c r="S1053" s="124"/>
    </row>
    <row r="1054" spans="18:19" ht="14.25" customHeight="1">
      <c r="R1054" s="124"/>
      <c r="S1054" s="124"/>
    </row>
    <row r="1055" spans="18:19" ht="14.25" customHeight="1">
      <c r="R1055" s="124"/>
      <c r="S1055" s="124"/>
    </row>
    <row r="1056" spans="18:19" ht="14.25" customHeight="1">
      <c r="R1056" s="124"/>
      <c r="S1056" s="124"/>
    </row>
    <row r="1057" spans="18:19" ht="14.25" customHeight="1">
      <c r="R1057" s="124"/>
      <c r="S1057" s="124"/>
    </row>
    <row r="1058" spans="18:19" ht="14.25" customHeight="1">
      <c r="R1058" s="124"/>
      <c r="S1058" s="124"/>
    </row>
    <row r="1059" spans="18:19" ht="14.25" customHeight="1">
      <c r="R1059" s="124"/>
      <c r="S1059" s="124"/>
    </row>
    <row r="1060" spans="18:19" ht="14.25" customHeight="1">
      <c r="R1060" s="124"/>
      <c r="S1060" s="124"/>
    </row>
    <row r="1061" spans="18:19" ht="14.25" customHeight="1">
      <c r="R1061" s="124"/>
      <c r="S1061" s="124"/>
    </row>
    <row r="1062" spans="18:19" ht="14.25" customHeight="1">
      <c r="R1062" s="124"/>
      <c r="S1062" s="124"/>
    </row>
    <row r="1063" spans="18:19" ht="14.25" customHeight="1">
      <c r="R1063" s="124"/>
      <c r="S1063" s="124"/>
    </row>
    <row r="1064" spans="18:19" ht="14.25" customHeight="1">
      <c r="R1064" s="124"/>
      <c r="S1064" s="124"/>
    </row>
    <row r="1065" spans="18:19" ht="14.25" customHeight="1">
      <c r="R1065" s="124"/>
      <c r="S1065" s="124"/>
    </row>
    <row r="1066" spans="18:19" ht="14.25" customHeight="1">
      <c r="R1066" s="124"/>
      <c r="S1066" s="124"/>
    </row>
    <row r="1067" spans="18:19" ht="14.25" customHeight="1">
      <c r="R1067" s="124"/>
      <c r="S1067" s="124"/>
    </row>
    <row r="1068" spans="18:19" ht="14.25" customHeight="1">
      <c r="R1068" s="124"/>
      <c r="S1068" s="124"/>
    </row>
    <row r="1069" spans="18:19" ht="14.25" customHeight="1">
      <c r="R1069" s="124"/>
      <c r="S1069" s="124"/>
    </row>
    <row r="1070" spans="18:19" ht="14.25" customHeight="1">
      <c r="R1070" s="124"/>
      <c r="S1070" s="124"/>
    </row>
    <row r="1071" spans="18:19" ht="14.25" customHeight="1">
      <c r="R1071" s="124"/>
      <c r="S1071" s="124"/>
    </row>
    <row r="1072" spans="18:19" ht="14.25" customHeight="1">
      <c r="R1072" s="124"/>
      <c r="S1072" s="124"/>
    </row>
    <row r="1073" spans="18:19" ht="14.25" customHeight="1">
      <c r="R1073" s="124"/>
      <c r="S1073" s="124"/>
    </row>
    <row r="1074" spans="18:19" ht="14.25" customHeight="1">
      <c r="R1074" s="124"/>
      <c r="S1074" s="124"/>
    </row>
    <row r="1075" spans="18:19" ht="14.25" customHeight="1">
      <c r="R1075" s="124"/>
      <c r="S1075" s="124"/>
    </row>
    <row r="1076" spans="18:19" ht="14.25" customHeight="1">
      <c r="R1076" s="124"/>
      <c r="S1076" s="124"/>
    </row>
    <row r="1077" spans="18:19" ht="14.25" customHeight="1">
      <c r="R1077" s="124"/>
      <c r="S1077" s="124"/>
    </row>
    <row r="1078" spans="18:19" ht="14.25" customHeight="1">
      <c r="R1078" s="124"/>
      <c r="S1078" s="124"/>
    </row>
    <row r="1079" spans="18:19" ht="14.25" customHeight="1">
      <c r="R1079" s="124"/>
      <c r="S1079" s="124"/>
    </row>
    <row r="1080" spans="18:19" ht="14.25" customHeight="1">
      <c r="R1080" s="124"/>
      <c r="S1080" s="124"/>
    </row>
    <row r="1081" spans="18:19" ht="14.25" customHeight="1">
      <c r="R1081" s="124"/>
      <c r="S1081" s="124"/>
    </row>
    <row r="1082" spans="18:19" ht="14.25" customHeight="1">
      <c r="R1082" s="124"/>
      <c r="S1082" s="124"/>
    </row>
    <row r="1083" spans="18:19" ht="14.25" customHeight="1">
      <c r="R1083" s="124"/>
      <c r="S1083" s="124"/>
    </row>
    <row r="1084" spans="18:19" ht="14.25" customHeight="1">
      <c r="R1084" s="124"/>
      <c r="S1084" s="124"/>
    </row>
    <row r="1085" spans="18:19" ht="14.25" customHeight="1">
      <c r="R1085" s="124"/>
      <c r="S1085" s="124"/>
    </row>
    <row r="1086" spans="18:19" ht="14.25" customHeight="1">
      <c r="R1086" s="124"/>
      <c r="S1086" s="124"/>
    </row>
    <row r="1087" spans="18:19" ht="14.25" customHeight="1">
      <c r="R1087" s="124"/>
      <c r="S1087" s="124"/>
    </row>
    <row r="1088" spans="18:19" ht="14.25" customHeight="1">
      <c r="R1088" s="124"/>
      <c r="S1088" s="124"/>
    </row>
    <row r="1089" spans="18:19" ht="14.25" customHeight="1">
      <c r="R1089" s="124"/>
      <c r="S1089" s="124"/>
    </row>
    <row r="1090" spans="18:19" ht="14.25" customHeight="1">
      <c r="R1090" s="124"/>
      <c r="S1090" s="124"/>
    </row>
    <row r="1091" spans="18:19" ht="14.25" customHeight="1">
      <c r="R1091" s="124"/>
      <c r="S1091" s="124"/>
    </row>
    <row r="1092" spans="18:19" ht="14.25" customHeight="1">
      <c r="R1092" s="124"/>
      <c r="S1092" s="124"/>
    </row>
    <row r="1093" spans="18:19" ht="14.25" customHeight="1">
      <c r="R1093" s="124"/>
      <c r="S1093" s="124"/>
    </row>
    <row r="1094" spans="18:19" ht="14.25" customHeight="1">
      <c r="R1094" s="124"/>
      <c r="S1094" s="124"/>
    </row>
    <row r="1095" spans="18:19" ht="14.25" customHeight="1">
      <c r="R1095" s="124"/>
      <c r="S1095" s="124"/>
    </row>
    <row r="1096" spans="18:19" ht="14.25" customHeight="1">
      <c r="R1096" s="124"/>
      <c r="S1096" s="124"/>
    </row>
    <row r="1097" spans="18:19" ht="14.25" customHeight="1">
      <c r="R1097" s="124"/>
      <c r="S1097" s="124"/>
    </row>
    <row r="1098" spans="18:19" ht="14.25" customHeight="1">
      <c r="R1098" s="124"/>
      <c r="S1098" s="124"/>
    </row>
    <row r="1099" spans="18:19" ht="14.25" customHeight="1">
      <c r="R1099" s="124"/>
      <c r="S1099" s="124"/>
    </row>
    <row r="1100" spans="18:19" ht="14.25" customHeight="1">
      <c r="R1100" s="124"/>
      <c r="S1100" s="124"/>
    </row>
    <row r="1101" spans="18:19" ht="14.25" customHeight="1">
      <c r="R1101" s="124"/>
      <c r="S1101" s="124"/>
    </row>
    <row r="1102" spans="18:19" ht="14.25" customHeight="1">
      <c r="R1102" s="124"/>
      <c r="S1102" s="124"/>
    </row>
    <row r="1103" spans="18:19" ht="14.25" customHeight="1">
      <c r="R1103" s="124"/>
      <c r="S1103" s="124"/>
    </row>
    <row r="1104" spans="18:19" ht="14.25" customHeight="1">
      <c r="R1104" s="124"/>
      <c r="S1104" s="124"/>
    </row>
    <row r="1105" spans="18:19" ht="14.25" customHeight="1">
      <c r="R1105" s="124"/>
      <c r="S1105" s="124"/>
    </row>
    <row r="1106" spans="18:19" ht="14.25" customHeight="1">
      <c r="R1106" s="124"/>
      <c r="S1106" s="124"/>
    </row>
    <row r="1107" spans="18:19" ht="14.25" customHeight="1">
      <c r="R1107" s="124"/>
      <c r="S1107" s="124"/>
    </row>
    <row r="1108" spans="18:19" ht="14.25" customHeight="1">
      <c r="R1108" s="124"/>
      <c r="S1108" s="124"/>
    </row>
    <row r="1109" spans="18:19" ht="14.25" customHeight="1">
      <c r="R1109" s="124"/>
      <c r="S1109" s="124"/>
    </row>
    <row r="1110" spans="18:19" ht="14.25" customHeight="1">
      <c r="R1110" s="124"/>
      <c r="S1110" s="124"/>
    </row>
    <row r="1111" spans="18:19" ht="14.25" customHeight="1">
      <c r="R1111" s="124"/>
      <c r="S1111" s="124"/>
    </row>
    <row r="1112" spans="18:19" ht="14.25" customHeight="1">
      <c r="R1112" s="124"/>
      <c r="S1112" s="124"/>
    </row>
    <row r="1113" spans="18:19" ht="14.25" customHeight="1">
      <c r="R1113" s="124"/>
      <c r="S1113" s="124"/>
    </row>
    <row r="1114" spans="18:19" ht="14.25" customHeight="1">
      <c r="R1114" s="124"/>
      <c r="S1114" s="124"/>
    </row>
    <row r="1115" spans="18:19" ht="14.25" customHeight="1">
      <c r="R1115" s="124"/>
      <c r="S1115" s="124"/>
    </row>
    <row r="1116" spans="18:19" ht="14.25" customHeight="1">
      <c r="R1116" s="124"/>
      <c r="S1116" s="124"/>
    </row>
    <row r="1117" spans="18:19" ht="14.25" customHeight="1">
      <c r="R1117" s="124"/>
      <c r="S1117" s="124"/>
    </row>
    <row r="1118" spans="18:19" ht="14.25" customHeight="1">
      <c r="R1118" s="124"/>
      <c r="S1118" s="124"/>
    </row>
    <row r="1119" spans="18:19" ht="14.25" customHeight="1">
      <c r="R1119" s="124"/>
      <c r="S1119" s="124"/>
    </row>
    <row r="1120" spans="18:19" ht="14.25" customHeight="1">
      <c r="R1120" s="124"/>
      <c r="S1120" s="124"/>
    </row>
    <row r="1121" spans="18:19" ht="14.25" customHeight="1">
      <c r="R1121" s="124"/>
      <c r="S1121" s="124"/>
    </row>
    <row r="1122" spans="18:19" ht="14.25" customHeight="1">
      <c r="R1122" s="124"/>
      <c r="S1122" s="124"/>
    </row>
    <row r="1123" spans="18:19" ht="14.25" customHeight="1">
      <c r="R1123" s="124"/>
      <c r="S1123" s="124"/>
    </row>
    <row r="1124" spans="18:19" ht="14.25" customHeight="1">
      <c r="R1124" s="124"/>
      <c r="S1124" s="124"/>
    </row>
    <row r="1125" spans="18:19" ht="14.25" customHeight="1">
      <c r="R1125" s="124"/>
      <c r="S1125" s="124"/>
    </row>
    <row r="1126" spans="18:19" ht="14.25" customHeight="1">
      <c r="R1126" s="124"/>
      <c r="S1126" s="124"/>
    </row>
    <row r="1127" spans="18:19" ht="14.25" customHeight="1">
      <c r="R1127" s="124"/>
      <c r="S1127" s="124"/>
    </row>
    <row r="1128" spans="18:19" ht="14.25" customHeight="1">
      <c r="R1128" s="124"/>
      <c r="S1128" s="124"/>
    </row>
    <row r="1129" spans="18:19" ht="14.25" customHeight="1">
      <c r="R1129" s="124"/>
      <c r="S1129" s="124"/>
    </row>
    <row r="1130" spans="18:19" ht="14.25" customHeight="1">
      <c r="R1130" s="124"/>
      <c r="S1130" s="124"/>
    </row>
    <row r="1131" spans="18:19" ht="14.25" customHeight="1">
      <c r="R1131" s="124"/>
      <c r="S1131" s="124"/>
    </row>
    <row r="1132" spans="18:19" ht="14.25" customHeight="1">
      <c r="R1132" s="124"/>
      <c r="S1132" s="124"/>
    </row>
    <row r="1133" spans="18:19" ht="14.25" customHeight="1">
      <c r="R1133" s="124"/>
      <c r="S1133" s="124"/>
    </row>
    <row r="1134" spans="18:19" ht="14.25" customHeight="1">
      <c r="R1134" s="124"/>
      <c r="S1134" s="124"/>
    </row>
    <row r="1135" spans="18:19" ht="14.25" customHeight="1">
      <c r="R1135" s="124"/>
      <c r="S1135" s="124"/>
    </row>
    <row r="1136" spans="18:19" ht="14.25" customHeight="1">
      <c r="R1136" s="124"/>
      <c r="S1136" s="124"/>
    </row>
    <row r="1137" spans="18:19" ht="14.25" customHeight="1">
      <c r="R1137" s="124"/>
      <c r="S1137" s="124"/>
    </row>
    <row r="1138" spans="18:19" ht="14.25" customHeight="1">
      <c r="R1138" s="124"/>
      <c r="S1138" s="124"/>
    </row>
    <row r="1139" spans="18:19" ht="14.25" customHeight="1">
      <c r="R1139" s="124"/>
      <c r="S1139" s="124"/>
    </row>
    <row r="1140" spans="18:19" ht="14.25" customHeight="1">
      <c r="R1140" s="124"/>
      <c r="S1140" s="124"/>
    </row>
    <row r="1141" spans="18:19" ht="14.25" customHeight="1">
      <c r="R1141" s="124"/>
      <c r="S1141" s="124"/>
    </row>
    <row r="1142" spans="18:19" ht="14.25" customHeight="1">
      <c r="R1142" s="124"/>
      <c r="S1142" s="124"/>
    </row>
    <row r="1143" spans="18:19" ht="14.25" customHeight="1">
      <c r="R1143" s="124"/>
      <c r="S1143" s="124"/>
    </row>
    <row r="1144" spans="18:19" ht="14.25" customHeight="1">
      <c r="R1144" s="124"/>
      <c r="S1144" s="124"/>
    </row>
    <row r="1145" spans="18:19" ht="14.25" customHeight="1">
      <c r="R1145" s="124"/>
      <c r="S1145" s="124"/>
    </row>
    <row r="1146" spans="18:19" ht="14.25" customHeight="1">
      <c r="R1146" s="124"/>
      <c r="S1146" s="124"/>
    </row>
    <row r="1147" spans="18:19" ht="14.25" customHeight="1">
      <c r="R1147" s="124"/>
      <c r="S1147" s="124"/>
    </row>
    <row r="1148" spans="18:19" ht="14.25" customHeight="1">
      <c r="R1148" s="124"/>
      <c r="S1148" s="124"/>
    </row>
    <row r="1149" spans="18:19" ht="14.25" customHeight="1">
      <c r="R1149" s="124"/>
      <c r="S1149" s="124"/>
    </row>
    <row r="1150" spans="18:19" ht="14.25" customHeight="1">
      <c r="R1150" s="124"/>
      <c r="S1150" s="124"/>
    </row>
    <row r="1151" spans="18:19" ht="14.25" customHeight="1">
      <c r="R1151" s="124"/>
      <c r="S1151" s="124"/>
    </row>
    <row r="1152" spans="18:19" ht="14.25" customHeight="1">
      <c r="R1152" s="124"/>
      <c r="S1152" s="124"/>
    </row>
    <row r="1153" spans="18:19" ht="14.25" customHeight="1">
      <c r="R1153" s="124"/>
      <c r="S1153" s="124"/>
    </row>
    <row r="1154" spans="18:19" ht="14.25" customHeight="1">
      <c r="R1154" s="124"/>
      <c r="S1154" s="124"/>
    </row>
    <row r="1155" spans="18:19" ht="14.25" customHeight="1">
      <c r="R1155" s="124"/>
      <c r="S1155" s="124"/>
    </row>
    <row r="1156" spans="18:19" ht="14.25" customHeight="1">
      <c r="R1156" s="124"/>
      <c r="S1156" s="124"/>
    </row>
    <row r="1157" spans="18:19" ht="14.25" customHeight="1">
      <c r="R1157" s="124"/>
      <c r="S1157" s="124"/>
    </row>
    <row r="1158" spans="18:19" ht="14.25" customHeight="1">
      <c r="R1158" s="124"/>
      <c r="S1158" s="124"/>
    </row>
    <row r="1159" spans="18:19" ht="14.25" customHeight="1">
      <c r="R1159" s="124"/>
      <c r="S1159" s="124"/>
    </row>
    <row r="1160" spans="18:19" ht="14.25" customHeight="1">
      <c r="R1160" s="124"/>
      <c r="S1160" s="124"/>
    </row>
    <row r="1161" spans="18:19" ht="14.25" customHeight="1">
      <c r="R1161" s="124"/>
      <c r="S1161" s="124"/>
    </row>
    <row r="1162" spans="18:19" ht="14.25" customHeight="1">
      <c r="R1162" s="124"/>
      <c r="S1162" s="124"/>
    </row>
    <row r="1163" spans="18:19" ht="14.25" customHeight="1">
      <c r="R1163" s="124"/>
      <c r="S1163" s="124"/>
    </row>
    <row r="1164" spans="18:19" ht="14.25" customHeight="1">
      <c r="R1164" s="124"/>
      <c r="S1164" s="124"/>
    </row>
    <row r="1165" spans="18:19" ht="14.25" customHeight="1">
      <c r="R1165" s="124"/>
      <c r="S1165" s="124"/>
    </row>
    <row r="1166" spans="18:19" ht="14.25" customHeight="1">
      <c r="R1166" s="124"/>
      <c r="S1166" s="124"/>
    </row>
    <row r="1167" spans="18:19" ht="14.25" customHeight="1">
      <c r="R1167" s="124"/>
      <c r="S1167" s="124"/>
    </row>
    <row r="1168" spans="18:19" ht="14.25" customHeight="1">
      <c r="R1168" s="124"/>
      <c r="S1168" s="124"/>
    </row>
    <row r="1169" spans="18:19" ht="14.25" customHeight="1">
      <c r="R1169" s="124"/>
      <c r="S1169" s="124"/>
    </row>
    <row r="1170" spans="18:19" ht="14.25" customHeight="1">
      <c r="R1170" s="124"/>
      <c r="S1170" s="124"/>
    </row>
    <row r="1171" spans="18:19" ht="14.25" customHeight="1">
      <c r="R1171" s="124"/>
      <c r="S1171" s="124"/>
    </row>
    <row r="1172" spans="18:19" ht="14.25" customHeight="1">
      <c r="R1172" s="124"/>
      <c r="S1172" s="124"/>
    </row>
    <row r="1173" spans="18:19" ht="14.25" customHeight="1">
      <c r="R1173" s="124"/>
      <c r="S1173" s="124"/>
    </row>
    <row r="1174" spans="18:19" ht="14.25" customHeight="1">
      <c r="R1174" s="124"/>
      <c r="S1174" s="124"/>
    </row>
    <row r="1175" spans="18:19" ht="14.25" customHeight="1">
      <c r="R1175" s="124"/>
      <c r="S1175" s="124"/>
    </row>
    <row r="1176" spans="18:19" ht="14.25" customHeight="1">
      <c r="R1176" s="124"/>
      <c r="S1176" s="124"/>
    </row>
    <row r="1177" spans="18:19" ht="14.25" customHeight="1">
      <c r="R1177" s="124"/>
      <c r="S1177" s="124"/>
    </row>
    <row r="1178" spans="18:19" ht="14.25" customHeight="1">
      <c r="R1178" s="124"/>
      <c r="S1178" s="124"/>
    </row>
    <row r="1179" spans="18:19" ht="14.25" customHeight="1">
      <c r="R1179" s="124"/>
      <c r="S1179" s="124"/>
    </row>
    <row r="1180" spans="18:19" ht="14.25" customHeight="1">
      <c r="R1180" s="124"/>
      <c r="S1180" s="124"/>
    </row>
    <row r="1181" spans="18:19" ht="14.25" customHeight="1">
      <c r="R1181" s="124"/>
      <c r="S1181" s="124"/>
    </row>
    <row r="1182" spans="18:19" ht="14.25" customHeight="1">
      <c r="R1182" s="124"/>
      <c r="S1182" s="124"/>
    </row>
    <row r="1183" spans="18:19" ht="14.25" customHeight="1">
      <c r="R1183" s="124"/>
      <c r="S1183" s="124"/>
    </row>
    <row r="1184" spans="18:19" ht="14.25" customHeight="1">
      <c r="R1184" s="124"/>
      <c r="S1184" s="124"/>
    </row>
    <row r="1185" spans="18:19" ht="14.25" customHeight="1">
      <c r="R1185" s="124"/>
      <c r="S1185" s="124"/>
    </row>
    <row r="1186" spans="18:19" ht="14.25" customHeight="1">
      <c r="R1186" s="124"/>
      <c r="S1186" s="124"/>
    </row>
    <row r="1187" spans="18:19" ht="14.25" customHeight="1">
      <c r="R1187" s="124"/>
      <c r="S1187" s="124"/>
    </row>
    <row r="1188" spans="18:19" ht="14.25" customHeight="1">
      <c r="R1188" s="124"/>
      <c r="S1188" s="124"/>
    </row>
    <row r="1189" spans="18:19" ht="14.25" customHeight="1">
      <c r="R1189" s="124"/>
      <c r="S1189" s="124"/>
    </row>
    <row r="1190" spans="18:19" ht="14.25" customHeight="1">
      <c r="R1190" s="124"/>
      <c r="S1190" s="124"/>
    </row>
    <row r="1191" spans="18:19" ht="14.25" customHeight="1">
      <c r="R1191" s="124"/>
      <c r="S1191" s="124"/>
    </row>
    <row r="1192" spans="18:19" ht="14.25" customHeight="1">
      <c r="R1192" s="124"/>
      <c r="S1192" s="124"/>
    </row>
    <row r="1193" spans="18:19" ht="14.25" customHeight="1">
      <c r="R1193" s="124"/>
      <c r="S1193" s="124"/>
    </row>
    <row r="1194" spans="18:19" ht="14.25" customHeight="1">
      <c r="R1194" s="124"/>
      <c r="S1194" s="124"/>
    </row>
    <row r="1195" spans="18:19" ht="14.25" customHeight="1">
      <c r="R1195" s="124"/>
      <c r="S1195" s="124"/>
    </row>
    <row r="1196" spans="18:19" ht="14.25" customHeight="1">
      <c r="R1196" s="124"/>
      <c r="S1196" s="124"/>
    </row>
    <row r="1197" spans="18:19" ht="14.25" customHeight="1">
      <c r="R1197" s="124"/>
      <c r="S1197" s="124"/>
    </row>
    <row r="1198" spans="18:19" ht="14.25" customHeight="1">
      <c r="R1198" s="124"/>
      <c r="S1198" s="124"/>
    </row>
    <row r="1199" spans="18:19" ht="14.25" customHeight="1">
      <c r="R1199" s="124"/>
      <c r="S1199" s="124"/>
    </row>
    <row r="1200" spans="18:19" ht="14.25" customHeight="1">
      <c r="R1200" s="124"/>
      <c r="S1200" s="124"/>
    </row>
    <row r="1201" spans="18:19" ht="14.25" customHeight="1">
      <c r="R1201" s="124"/>
      <c r="S1201" s="124"/>
    </row>
    <row r="1202" spans="18:19" ht="14.25" customHeight="1">
      <c r="R1202" s="124"/>
      <c r="S1202" s="124"/>
    </row>
    <row r="1203" spans="18:19" ht="14.25" customHeight="1">
      <c r="R1203" s="124"/>
      <c r="S1203" s="124"/>
    </row>
    <row r="1204" spans="18:19" ht="14.25" customHeight="1">
      <c r="R1204" s="124"/>
      <c r="S1204" s="124"/>
    </row>
    <row r="1205" spans="18:19" ht="14.25" customHeight="1">
      <c r="R1205" s="124"/>
      <c r="S1205" s="124"/>
    </row>
    <row r="1206" spans="18:19" ht="14.25" customHeight="1">
      <c r="R1206" s="124"/>
      <c r="S1206" s="124"/>
    </row>
    <row r="1207" spans="18:19" ht="14.25" customHeight="1">
      <c r="R1207" s="124"/>
      <c r="S1207" s="124"/>
    </row>
    <row r="1208" spans="18:19" ht="14.25" customHeight="1">
      <c r="R1208" s="124"/>
      <c r="S1208" s="124"/>
    </row>
    <row r="1209" spans="18:19" ht="14.25" customHeight="1">
      <c r="R1209" s="124"/>
      <c r="S1209" s="124"/>
    </row>
    <row r="1210" spans="18:19" ht="14.25" customHeight="1">
      <c r="R1210" s="124"/>
      <c r="S1210" s="124"/>
    </row>
    <row r="1211" spans="18:19" ht="14.25" customHeight="1">
      <c r="R1211" s="124"/>
      <c r="S1211" s="124"/>
    </row>
    <row r="1212" spans="18:19" ht="14.25" customHeight="1">
      <c r="R1212" s="124"/>
      <c r="S1212" s="124"/>
    </row>
    <row r="1213" spans="18:19" ht="14.25" customHeight="1">
      <c r="R1213" s="124"/>
      <c r="S1213" s="124"/>
    </row>
    <row r="1214" spans="18:19" ht="14.25" customHeight="1">
      <c r="R1214" s="124"/>
      <c r="S1214" s="124"/>
    </row>
    <row r="1215" spans="18:19" ht="14.25" customHeight="1">
      <c r="R1215" s="124"/>
      <c r="S1215" s="124"/>
    </row>
    <row r="1216" spans="18:19" ht="14.25" customHeight="1">
      <c r="R1216" s="124"/>
      <c r="S1216" s="124"/>
    </row>
    <row r="1217" spans="18:19" ht="14.25" customHeight="1">
      <c r="R1217" s="124"/>
      <c r="S1217" s="124"/>
    </row>
    <row r="1218" spans="18:19" ht="14.25" customHeight="1">
      <c r="R1218" s="124"/>
      <c r="S1218" s="124"/>
    </row>
    <row r="1219" spans="18:19" ht="14.25" customHeight="1">
      <c r="R1219" s="124"/>
      <c r="S1219" s="124"/>
    </row>
    <row r="1220" spans="18:19" ht="14.25" customHeight="1">
      <c r="R1220" s="124"/>
      <c r="S1220" s="124"/>
    </row>
    <row r="1221" spans="18:19" ht="14.25" customHeight="1">
      <c r="R1221" s="124"/>
      <c r="S1221" s="124"/>
    </row>
    <row r="1222" spans="18:19" ht="14.25" customHeight="1">
      <c r="R1222" s="124"/>
      <c r="S1222" s="124"/>
    </row>
    <row r="1223" spans="18:19" ht="14.25" customHeight="1">
      <c r="R1223" s="124"/>
      <c r="S1223" s="124"/>
    </row>
    <row r="1224" spans="18:19" ht="14.25" customHeight="1">
      <c r="R1224" s="124"/>
      <c r="S1224" s="124"/>
    </row>
    <row r="1225" spans="18:19" ht="14.25" customHeight="1">
      <c r="R1225" s="124"/>
      <c r="S1225" s="124"/>
    </row>
    <row r="1226" spans="18:19" ht="14.25" customHeight="1">
      <c r="R1226" s="124"/>
      <c r="S1226" s="124"/>
    </row>
    <row r="1227" spans="18:19" ht="14.25" customHeight="1">
      <c r="R1227" s="124"/>
      <c r="S1227" s="124"/>
    </row>
    <row r="1228" spans="18:19" ht="14.25" customHeight="1">
      <c r="R1228" s="124"/>
      <c r="S1228" s="124"/>
    </row>
    <row r="1229" spans="18:19" ht="14.25" customHeight="1">
      <c r="R1229" s="124"/>
      <c r="S1229" s="124"/>
    </row>
    <row r="1230" spans="18:19" ht="14.25" customHeight="1">
      <c r="R1230" s="124"/>
      <c r="S1230" s="124"/>
    </row>
    <row r="1231" spans="18:19" ht="14.25" customHeight="1">
      <c r="R1231" s="124"/>
      <c r="S1231" s="124"/>
    </row>
    <row r="1232" spans="18:19" ht="14.25" customHeight="1">
      <c r="R1232" s="124"/>
      <c r="S1232" s="124"/>
    </row>
    <row r="1233" spans="18:19" ht="14.25" customHeight="1">
      <c r="R1233" s="124"/>
      <c r="S1233" s="124"/>
    </row>
    <row r="1234" spans="18:19" ht="14.25" customHeight="1">
      <c r="R1234" s="124"/>
      <c r="S1234" s="124"/>
    </row>
    <row r="1235" spans="18:19" ht="14.25" customHeight="1">
      <c r="R1235" s="124"/>
      <c r="S1235" s="124"/>
    </row>
    <row r="1236" spans="18:19" ht="14.25" customHeight="1">
      <c r="R1236" s="124"/>
      <c r="S1236" s="124"/>
    </row>
    <row r="1237" spans="18:19" ht="14.25" customHeight="1">
      <c r="R1237" s="124"/>
      <c r="S1237" s="124"/>
    </row>
    <row r="1238" spans="18:19" ht="14.25" customHeight="1">
      <c r="R1238" s="124"/>
      <c r="S1238" s="124"/>
    </row>
    <row r="1239" spans="18:19" ht="14.25" customHeight="1">
      <c r="R1239" s="124"/>
      <c r="S1239" s="124"/>
    </row>
    <row r="1240" spans="18:19" ht="14.25" customHeight="1">
      <c r="R1240" s="124"/>
      <c r="S1240" s="124"/>
    </row>
    <row r="1241" spans="18:19" ht="14.25" customHeight="1">
      <c r="R1241" s="124"/>
      <c r="S1241" s="124"/>
    </row>
    <row r="1242" spans="18:19" ht="14.25" customHeight="1">
      <c r="R1242" s="124"/>
      <c r="S1242" s="124"/>
    </row>
    <row r="1243" spans="18:19" ht="14.25" customHeight="1">
      <c r="R1243" s="124"/>
      <c r="S1243" s="124"/>
    </row>
    <row r="1244" spans="18:19" ht="14.25" customHeight="1">
      <c r="R1244" s="124"/>
      <c r="S1244" s="124"/>
    </row>
    <row r="1245" spans="18:19" ht="14.25" customHeight="1">
      <c r="R1245" s="124"/>
      <c r="S1245" s="124"/>
    </row>
    <row r="1246" spans="18:19" ht="14.25" customHeight="1">
      <c r="R1246" s="124"/>
      <c r="S1246" s="124"/>
    </row>
    <row r="1247" spans="18:19" ht="14.25" customHeight="1">
      <c r="R1247" s="124"/>
      <c r="S1247" s="124"/>
    </row>
    <row r="1248" spans="18:19" ht="14.25" customHeight="1">
      <c r="R1248" s="124"/>
      <c r="S1248" s="124"/>
    </row>
    <row r="1249" spans="18:19" ht="14.25" customHeight="1">
      <c r="R1249" s="124"/>
      <c r="S1249" s="124"/>
    </row>
    <row r="1250" spans="18:19" ht="14.25" customHeight="1">
      <c r="R1250" s="124"/>
      <c r="S1250" s="124"/>
    </row>
    <row r="1251" spans="18:19" ht="14.25" customHeight="1">
      <c r="R1251" s="124"/>
      <c r="S1251" s="124"/>
    </row>
    <row r="1252" spans="18:19" ht="14.25" customHeight="1">
      <c r="R1252" s="124"/>
      <c r="S1252" s="124"/>
    </row>
    <row r="1253" spans="18:19" ht="14.25" customHeight="1">
      <c r="R1253" s="124"/>
      <c r="S1253" s="124"/>
    </row>
    <row r="1254" spans="18:19" ht="14.25" customHeight="1">
      <c r="R1254" s="124"/>
      <c r="S1254" s="124"/>
    </row>
    <row r="1255" spans="18:19" ht="14.25" customHeight="1">
      <c r="R1255" s="124"/>
      <c r="S1255" s="124"/>
    </row>
    <row r="1256" spans="18:19" ht="14.25" customHeight="1">
      <c r="R1256" s="124"/>
      <c r="S1256" s="124"/>
    </row>
    <row r="1257" spans="18:19" ht="14.25" customHeight="1">
      <c r="R1257" s="124"/>
      <c r="S1257" s="124"/>
    </row>
    <row r="1258" spans="18:19" ht="14.25" customHeight="1">
      <c r="R1258" s="124"/>
      <c r="S1258" s="124"/>
    </row>
    <row r="1259" spans="18:19" ht="14.25" customHeight="1">
      <c r="R1259" s="124"/>
      <c r="S1259" s="124"/>
    </row>
    <row r="1260" spans="18:19" ht="14.25" customHeight="1">
      <c r="R1260" s="124"/>
      <c r="S1260" s="124"/>
    </row>
    <row r="1261" spans="18:19" ht="14.25" customHeight="1">
      <c r="R1261" s="124"/>
      <c r="S1261" s="124"/>
    </row>
    <row r="1262" spans="18:19" ht="14.25" customHeight="1">
      <c r="R1262" s="124"/>
      <c r="S1262" s="124"/>
    </row>
    <row r="1263" spans="18:19" ht="14.25" customHeight="1">
      <c r="R1263" s="124"/>
      <c r="S1263" s="124"/>
    </row>
    <row r="1264" spans="18:19" ht="14.25" customHeight="1">
      <c r="R1264" s="124"/>
      <c r="S1264" s="124"/>
    </row>
    <row r="1265" spans="18:19" ht="14.25" customHeight="1">
      <c r="R1265" s="124"/>
      <c r="S1265" s="124"/>
    </row>
    <row r="1266" spans="18:19" ht="14.25" customHeight="1">
      <c r="R1266" s="124"/>
      <c r="S1266" s="124"/>
    </row>
    <row r="1267" spans="18:19" ht="14.25" customHeight="1">
      <c r="R1267" s="124"/>
      <c r="S1267" s="124"/>
    </row>
    <row r="1268" spans="18:19" ht="14.25" customHeight="1">
      <c r="R1268" s="124"/>
      <c r="S1268" s="124"/>
    </row>
    <row r="1269" spans="18:19" ht="14.25" customHeight="1">
      <c r="R1269" s="124"/>
      <c r="S1269" s="124"/>
    </row>
    <row r="1270" spans="18:19" ht="14.25" customHeight="1">
      <c r="R1270" s="124"/>
      <c r="S1270" s="124"/>
    </row>
    <row r="1271" spans="18:19" ht="14.25" customHeight="1">
      <c r="R1271" s="124"/>
      <c r="S1271" s="124"/>
    </row>
    <row r="1272" spans="18:19" ht="14.25" customHeight="1">
      <c r="R1272" s="124"/>
      <c r="S1272" s="124"/>
    </row>
    <row r="1273" spans="18:19" ht="14.25" customHeight="1">
      <c r="R1273" s="124"/>
      <c r="S1273" s="124"/>
    </row>
    <row r="1274" spans="18:19" ht="14.25" customHeight="1">
      <c r="R1274" s="124"/>
      <c r="S1274" s="124"/>
    </row>
    <row r="1275" spans="18:19" ht="14.25" customHeight="1">
      <c r="R1275" s="124"/>
      <c r="S1275" s="124"/>
    </row>
    <row r="1276" spans="18:19" ht="14.25" customHeight="1">
      <c r="R1276" s="124"/>
      <c r="S1276" s="124"/>
    </row>
    <row r="1277" spans="18:19" ht="14.25" customHeight="1">
      <c r="R1277" s="124"/>
      <c r="S1277" s="124"/>
    </row>
    <row r="1278" spans="18:19" ht="14.25" customHeight="1">
      <c r="R1278" s="124"/>
      <c r="S1278" s="124"/>
    </row>
    <row r="1279" spans="18:19" ht="14.25" customHeight="1">
      <c r="R1279" s="124"/>
      <c r="S1279" s="124"/>
    </row>
    <row r="1280" spans="18:19" ht="14.25" customHeight="1">
      <c r="R1280" s="124"/>
      <c r="S1280" s="124"/>
    </row>
    <row r="1281" spans="18:19" ht="14.25" customHeight="1">
      <c r="R1281" s="124"/>
      <c r="S1281" s="124"/>
    </row>
    <row r="1282" spans="18:19" ht="14.25" customHeight="1">
      <c r="R1282" s="124"/>
      <c r="S1282" s="124"/>
    </row>
    <row r="1283" spans="18:19" ht="14.25" customHeight="1">
      <c r="R1283" s="124"/>
      <c r="S1283" s="124"/>
    </row>
    <row r="1284" spans="18:19" ht="14.25" customHeight="1">
      <c r="R1284" s="124"/>
      <c r="S1284" s="124"/>
    </row>
    <row r="1285" spans="18:19" ht="14.25" customHeight="1">
      <c r="R1285" s="124"/>
      <c r="S1285" s="124"/>
    </row>
    <row r="1286" spans="18:19" ht="14.25" customHeight="1">
      <c r="R1286" s="124"/>
      <c r="S1286" s="124"/>
    </row>
    <row r="1287" spans="18:19" ht="14.25" customHeight="1">
      <c r="R1287" s="124"/>
      <c r="S1287" s="124"/>
    </row>
    <row r="1288" spans="18:19" ht="14.25" customHeight="1">
      <c r="R1288" s="124"/>
      <c r="S1288" s="124"/>
    </row>
    <row r="1289" spans="18:19" ht="14.25" customHeight="1">
      <c r="R1289" s="124"/>
      <c r="S1289" s="124"/>
    </row>
    <row r="1290" spans="18:19" ht="14.25" customHeight="1">
      <c r="R1290" s="124"/>
      <c r="S1290" s="124"/>
    </row>
    <row r="1291" spans="18:19" ht="14.25" customHeight="1">
      <c r="R1291" s="124"/>
      <c r="S1291" s="124"/>
    </row>
    <row r="1292" spans="18:19" ht="14.25" customHeight="1">
      <c r="R1292" s="124"/>
      <c r="S1292" s="124"/>
    </row>
    <row r="1293" spans="18:19" ht="14.25" customHeight="1">
      <c r="R1293" s="124"/>
      <c r="S1293" s="124"/>
    </row>
    <row r="1294" spans="18:19" ht="14.25" customHeight="1">
      <c r="R1294" s="124"/>
      <c r="S1294" s="124"/>
    </row>
    <row r="1295" spans="18:19" ht="14.25" customHeight="1">
      <c r="R1295" s="124"/>
      <c r="S1295" s="124"/>
    </row>
    <row r="1296" spans="18:19" ht="14.25" customHeight="1">
      <c r="R1296" s="124"/>
      <c r="S1296" s="124"/>
    </row>
    <row r="1297" spans="18:19" ht="14.25" customHeight="1">
      <c r="R1297" s="124"/>
      <c r="S1297" s="124"/>
    </row>
    <row r="1298" spans="18:19" ht="14.25" customHeight="1">
      <c r="R1298" s="124"/>
      <c r="S1298" s="124"/>
    </row>
    <row r="1299" spans="18:19" ht="14.25" customHeight="1">
      <c r="R1299" s="124"/>
      <c r="S1299" s="124"/>
    </row>
    <row r="1300" spans="18:19" ht="14.25" customHeight="1">
      <c r="R1300" s="124"/>
      <c r="S1300" s="124"/>
    </row>
    <row r="1301" spans="18:19" ht="14.25" customHeight="1">
      <c r="R1301" s="124"/>
      <c r="S1301" s="124"/>
    </row>
    <row r="1302" spans="18:19" ht="14.25" customHeight="1">
      <c r="R1302" s="124"/>
      <c r="S1302" s="124"/>
    </row>
    <row r="1303" spans="18:19" ht="14.25" customHeight="1">
      <c r="R1303" s="124"/>
      <c r="S1303" s="124"/>
    </row>
    <row r="1304" spans="18:19" ht="14.25" customHeight="1">
      <c r="R1304" s="124"/>
      <c r="S1304" s="124"/>
    </row>
    <row r="1305" spans="18:19" ht="14.25" customHeight="1">
      <c r="R1305" s="124"/>
      <c r="S1305" s="124"/>
    </row>
    <row r="1306" spans="18:19" ht="14.25" customHeight="1">
      <c r="R1306" s="124"/>
      <c r="S1306" s="124"/>
    </row>
    <row r="1307" spans="18:19" ht="14.25" customHeight="1">
      <c r="R1307" s="124"/>
      <c r="S1307" s="124"/>
    </row>
    <row r="1308" spans="18:19" ht="14.25" customHeight="1">
      <c r="R1308" s="124"/>
      <c r="S1308" s="124"/>
    </row>
    <row r="1309" spans="18:19" ht="14.25" customHeight="1">
      <c r="R1309" s="124"/>
      <c r="S1309" s="124"/>
    </row>
    <row r="1310" spans="18:19" ht="14.25" customHeight="1">
      <c r="R1310" s="124"/>
      <c r="S1310" s="124"/>
    </row>
    <row r="1311" spans="18:19" ht="14.25" customHeight="1">
      <c r="R1311" s="124"/>
      <c r="S1311" s="124"/>
    </row>
    <row r="1312" spans="18:19" ht="14.25" customHeight="1">
      <c r="R1312" s="124"/>
      <c r="S1312" s="124"/>
    </row>
    <row r="1313" spans="18:19" ht="14.25" customHeight="1">
      <c r="R1313" s="124"/>
      <c r="S1313" s="124"/>
    </row>
    <row r="1314" spans="18:19" ht="14.25" customHeight="1">
      <c r="R1314" s="124"/>
      <c r="S1314" s="124"/>
    </row>
    <row r="1315" spans="18:19" ht="14.25" customHeight="1">
      <c r="R1315" s="124"/>
      <c r="S1315" s="124"/>
    </row>
    <row r="1316" spans="18:19" ht="14.25" customHeight="1">
      <c r="R1316" s="124"/>
      <c r="S1316" s="124"/>
    </row>
    <row r="1317" spans="18:19" ht="14.25" customHeight="1">
      <c r="R1317" s="124"/>
      <c r="S1317" s="124"/>
    </row>
    <row r="1318" spans="18:19" ht="14.25" customHeight="1">
      <c r="R1318" s="124"/>
      <c r="S1318" s="124"/>
    </row>
    <row r="1319" spans="18:19" ht="14.25" customHeight="1">
      <c r="R1319" s="124"/>
      <c r="S1319" s="124"/>
    </row>
    <row r="1320" spans="18:19" ht="14.25" customHeight="1">
      <c r="R1320" s="124"/>
      <c r="S1320" s="124"/>
    </row>
    <row r="1321" spans="18:19" ht="14.25" customHeight="1">
      <c r="R1321" s="124"/>
      <c r="S1321" s="124"/>
    </row>
    <row r="1322" spans="18:19" ht="14.25" customHeight="1">
      <c r="R1322" s="124"/>
      <c r="S1322" s="124"/>
    </row>
    <row r="1323" spans="18:19" ht="14.25" customHeight="1">
      <c r="R1323" s="124"/>
      <c r="S1323" s="124"/>
    </row>
    <row r="1324" spans="18:19" ht="14.25" customHeight="1">
      <c r="R1324" s="124"/>
      <c r="S1324" s="124"/>
    </row>
    <row r="1325" spans="18:19" ht="14.25" customHeight="1">
      <c r="R1325" s="124"/>
      <c r="S1325" s="124"/>
    </row>
    <row r="1326" spans="18:19" ht="14.25" customHeight="1">
      <c r="R1326" s="124"/>
      <c r="S1326" s="124"/>
    </row>
    <row r="1327" spans="18:19" ht="14.25" customHeight="1">
      <c r="R1327" s="124"/>
      <c r="S1327" s="124"/>
    </row>
    <row r="1328" spans="18:19" ht="14.25" customHeight="1">
      <c r="R1328" s="124"/>
      <c r="S1328" s="124"/>
    </row>
    <row r="1329" spans="18:19" ht="14.25" customHeight="1">
      <c r="R1329" s="124"/>
      <c r="S1329" s="124"/>
    </row>
    <row r="1330" spans="18:19" ht="14.25" customHeight="1">
      <c r="R1330" s="124"/>
      <c r="S1330" s="124"/>
    </row>
    <row r="1331" spans="18:19" ht="14.25" customHeight="1">
      <c r="R1331" s="124"/>
      <c r="S1331" s="124"/>
    </row>
    <row r="1332" spans="18:19" ht="14.25" customHeight="1">
      <c r="R1332" s="124"/>
      <c r="S1332" s="124"/>
    </row>
    <row r="1333" spans="18:19" ht="14.25" customHeight="1">
      <c r="R1333" s="124"/>
      <c r="S1333" s="124"/>
    </row>
    <row r="1334" spans="18:19" ht="14.25" customHeight="1">
      <c r="R1334" s="124"/>
      <c r="S1334" s="124"/>
    </row>
    <row r="1335" spans="18:19" ht="14.25" customHeight="1">
      <c r="R1335" s="124"/>
      <c r="S1335" s="124"/>
    </row>
    <row r="1336" spans="18:19" ht="14.25" customHeight="1">
      <c r="R1336" s="124"/>
      <c r="S1336" s="124"/>
    </row>
    <row r="1337" spans="18:19" ht="14.25" customHeight="1">
      <c r="R1337" s="124"/>
      <c r="S1337" s="124"/>
    </row>
    <row r="1338" spans="18:19" ht="14.25" customHeight="1">
      <c r="R1338" s="124"/>
      <c r="S1338" s="124"/>
    </row>
    <row r="1339" spans="18:19" ht="14.25" customHeight="1">
      <c r="R1339" s="124"/>
      <c r="S1339" s="124"/>
    </row>
    <row r="1340" spans="18:19" ht="14.25" customHeight="1">
      <c r="R1340" s="124"/>
      <c r="S1340" s="124"/>
    </row>
    <row r="1341" spans="18:19" ht="14.25" customHeight="1">
      <c r="R1341" s="124"/>
      <c r="S1341" s="124"/>
    </row>
    <row r="1342" spans="18:19" ht="14.25" customHeight="1">
      <c r="R1342" s="124"/>
      <c r="S1342" s="124"/>
    </row>
    <row r="1343" spans="18:19" ht="14.25" customHeight="1">
      <c r="R1343" s="124"/>
      <c r="S1343" s="124"/>
    </row>
    <row r="1344" spans="18:19" ht="14.25" customHeight="1">
      <c r="R1344" s="124"/>
      <c r="S1344" s="124"/>
    </row>
    <row r="1345" spans="18:19" ht="14.25" customHeight="1">
      <c r="R1345" s="124"/>
      <c r="S1345" s="124"/>
    </row>
    <row r="1346" spans="18:19" ht="14.25" customHeight="1">
      <c r="R1346" s="124"/>
      <c r="S1346" s="124"/>
    </row>
    <row r="1347" spans="18:19" ht="14.25" customHeight="1">
      <c r="R1347" s="124"/>
      <c r="S1347" s="124"/>
    </row>
    <row r="1348" spans="18:19" ht="14.25" customHeight="1">
      <c r="R1348" s="124"/>
      <c r="S1348" s="124"/>
    </row>
    <row r="1349" spans="18:19" ht="14.25" customHeight="1">
      <c r="R1349" s="124"/>
      <c r="S1349" s="124"/>
    </row>
    <row r="1350" spans="18:19" ht="14.25" customHeight="1">
      <c r="R1350" s="124"/>
      <c r="S1350" s="124"/>
    </row>
    <row r="1351" spans="18:19" ht="14.25" customHeight="1">
      <c r="R1351" s="124"/>
      <c r="S1351" s="124"/>
    </row>
    <row r="1352" spans="18:19" ht="14.25" customHeight="1">
      <c r="R1352" s="124"/>
      <c r="S1352" s="124"/>
    </row>
    <row r="1353" spans="18:19" ht="14.25" customHeight="1">
      <c r="R1353" s="124"/>
      <c r="S1353" s="124"/>
    </row>
    <row r="1354" spans="18:19" ht="14.25" customHeight="1">
      <c r="R1354" s="124"/>
      <c r="S1354" s="124"/>
    </row>
    <row r="1355" spans="18:19" ht="14.25" customHeight="1">
      <c r="R1355" s="124"/>
      <c r="S1355" s="124"/>
    </row>
    <row r="1356" spans="18:19" ht="14.25" customHeight="1">
      <c r="R1356" s="124"/>
      <c r="S1356" s="124"/>
    </row>
    <row r="1357" spans="18:19" ht="14.25" customHeight="1">
      <c r="R1357" s="124"/>
      <c r="S1357" s="124"/>
    </row>
    <row r="1358" spans="18:19" ht="14.25" customHeight="1">
      <c r="R1358" s="124"/>
      <c r="S1358" s="124"/>
    </row>
    <row r="1359" spans="18:19" ht="14.25" customHeight="1">
      <c r="R1359" s="124"/>
      <c r="S1359" s="124"/>
    </row>
    <row r="1360" spans="18:19" ht="14.25" customHeight="1">
      <c r="R1360" s="124"/>
      <c r="S1360" s="124"/>
    </row>
    <row r="1361" spans="18:19" ht="14.25" customHeight="1">
      <c r="R1361" s="124"/>
      <c r="S1361" s="124"/>
    </row>
    <row r="1362" spans="18:19" ht="14.25" customHeight="1">
      <c r="R1362" s="124"/>
      <c r="S1362" s="124"/>
    </row>
    <row r="1363" spans="18:19" ht="14.25" customHeight="1">
      <c r="R1363" s="124"/>
      <c r="S1363" s="124"/>
    </row>
    <row r="1364" spans="18:19" ht="14.25" customHeight="1">
      <c r="R1364" s="124"/>
      <c r="S1364" s="124"/>
    </row>
    <row r="1365" spans="18:19" ht="14.25" customHeight="1">
      <c r="R1365" s="124"/>
      <c r="S1365" s="124"/>
    </row>
    <row r="1366" spans="18:19" ht="14.25" customHeight="1">
      <c r="R1366" s="124"/>
      <c r="S1366" s="124"/>
    </row>
    <row r="1367" spans="18:19" ht="14.25" customHeight="1">
      <c r="R1367" s="124"/>
      <c r="S1367" s="124"/>
    </row>
    <row r="1368" spans="18:19" ht="14.25" customHeight="1">
      <c r="R1368" s="124"/>
      <c r="S1368" s="124"/>
    </row>
    <row r="1369" spans="18:19" ht="14.25" customHeight="1">
      <c r="R1369" s="124"/>
      <c r="S1369" s="124"/>
    </row>
    <row r="1370" spans="18:19" ht="14.25" customHeight="1">
      <c r="R1370" s="124"/>
      <c r="S1370" s="124"/>
    </row>
    <row r="1371" spans="18:19" ht="14.25" customHeight="1">
      <c r="R1371" s="124"/>
      <c r="S1371" s="124"/>
    </row>
    <row r="1372" spans="18:19" ht="14.25" customHeight="1">
      <c r="R1372" s="124"/>
      <c r="S1372" s="124"/>
    </row>
    <row r="1373" spans="18:19" ht="14.25" customHeight="1">
      <c r="R1373" s="124"/>
      <c r="S1373" s="124"/>
    </row>
    <row r="1374" spans="18:19" ht="14.25" customHeight="1">
      <c r="R1374" s="124"/>
      <c r="S1374" s="124"/>
    </row>
    <row r="1375" spans="18:19" ht="14.25" customHeight="1">
      <c r="R1375" s="124"/>
      <c r="S1375" s="124"/>
    </row>
    <row r="1376" spans="18:19" ht="14.25" customHeight="1">
      <c r="R1376" s="124"/>
      <c r="S1376" s="124"/>
    </row>
    <row r="1377" spans="18:19" ht="14.25" customHeight="1">
      <c r="R1377" s="124"/>
      <c r="S1377" s="124"/>
    </row>
    <row r="1378" spans="18:19" ht="14.25" customHeight="1">
      <c r="R1378" s="124"/>
      <c r="S1378" s="124"/>
    </row>
    <row r="1379" spans="18:19" ht="14.25" customHeight="1">
      <c r="R1379" s="124"/>
      <c r="S1379" s="124"/>
    </row>
    <row r="1380" spans="18:19" ht="14.25" customHeight="1">
      <c r="R1380" s="124"/>
      <c r="S1380" s="124"/>
    </row>
    <row r="1381" spans="18:19" ht="14.25" customHeight="1">
      <c r="R1381" s="124"/>
      <c r="S1381" s="124"/>
    </row>
    <row r="1382" spans="18:19" ht="14.25" customHeight="1">
      <c r="R1382" s="124"/>
      <c r="S1382" s="124"/>
    </row>
    <row r="1383" spans="18:19" ht="14.25" customHeight="1">
      <c r="R1383" s="124"/>
      <c r="S1383" s="124"/>
    </row>
    <row r="1384" spans="18:19" ht="14.25" customHeight="1">
      <c r="R1384" s="124"/>
      <c r="S1384" s="124"/>
    </row>
    <row r="1385" spans="18:19" ht="14.25" customHeight="1">
      <c r="R1385" s="124"/>
      <c r="S1385" s="124"/>
    </row>
    <row r="1386" spans="18:19" ht="14.25" customHeight="1">
      <c r="R1386" s="124"/>
      <c r="S1386" s="124"/>
    </row>
    <row r="1387" spans="18:19" ht="14.25" customHeight="1">
      <c r="R1387" s="124"/>
      <c r="S1387" s="124"/>
    </row>
    <row r="1388" spans="18:19" ht="14.25" customHeight="1">
      <c r="R1388" s="124"/>
      <c r="S1388" s="124"/>
    </row>
    <row r="1389" spans="18:19" ht="14.25" customHeight="1">
      <c r="R1389" s="124"/>
      <c r="S1389" s="124"/>
    </row>
    <row r="1390" spans="18:19" ht="14.25" customHeight="1">
      <c r="R1390" s="124"/>
      <c r="S1390" s="124"/>
    </row>
    <row r="1391" spans="18:19" ht="14.25" customHeight="1">
      <c r="R1391" s="124"/>
      <c r="S1391" s="124"/>
    </row>
    <row r="1392" spans="18:19" ht="14.25" customHeight="1">
      <c r="R1392" s="124"/>
      <c r="S1392" s="124"/>
    </row>
    <row r="1393" spans="18:19" ht="14.25" customHeight="1">
      <c r="R1393" s="124"/>
      <c r="S1393" s="124"/>
    </row>
    <row r="1394" spans="18:19" ht="14.25" customHeight="1">
      <c r="R1394" s="124"/>
      <c r="S1394" s="124"/>
    </row>
    <row r="1395" spans="18:19" ht="14.25" customHeight="1">
      <c r="R1395" s="124"/>
      <c r="S1395" s="124"/>
    </row>
    <row r="1396" spans="18:19" ht="14.25" customHeight="1">
      <c r="R1396" s="124"/>
      <c r="S1396" s="124"/>
    </row>
    <row r="1397" spans="18:19" ht="14.25" customHeight="1">
      <c r="R1397" s="124"/>
      <c r="S1397" s="124"/>
    </row>
    <row r="1398" spans="18:19" ht="14.25" customHeight="1">
      <c r="R1398" s="124"/>
      <c r="S1398" s="124"/>
    </row>
    <row r="1399" spans="18:19" ht="14.25" customHeight="1">
      <c r="R1399" s="124"/>
      <c r="S1399" s="124"/>
    </row>
    <row r="1400" spans="18:19" ht="14.25" customHeight="1">
      <c r="R1400" s="124"/>
      <c r="S1400" s="124"/>
    </row>
    <row r="1401" spans="18:19" ht="14.25" customHeight="1">
      <c r="R1401" s="124"/>
      <c r="S1401" s="124"/>
    </row>
    <row r="1402" spans="18:19" ht="14.25" customHeight="1">
      <c r="R1402" s="124"/>
      <c r="S1402" s="124"/>
    </row>
    <row r="1403" spans="18:19" ht="14.25" customHeight="1">
      <c r="R1403" s="124"/>
      <c r="S1403" s="124"/>
    </row>
    <row r="1404" spans="18:19" ht="14.25" customHeight="1">
      <c r="R1404" s="124"/>
      <c r="S1404" s="124"/>
    </row>
    <row r="1405" spans="18:19" ht="14.25" customHeight="1">
      <c r="R1405" s="124"/>
      <c r="S1405" s="124"/>
    </row>
    <row r="1406" spans="18:19" ht="14.25" customHeight="1">
      <c r="R1406" s="124"/>
      <c r="S1406" s="124"/>
    </row>
    <row r="1407" spans="18:19" ht="14.25" customHeight="1">
      <c r="R1407" s="124"/>
      <c r="S1407" s="124"/>
    </row>
    <row r="1408" spans="18:19" ht="14.25" customHeight="1">
      <c r="R1408" s="124"/>
      <c r="S1408" s="124"/>
    </row>
    <row r="1409" spans="18:19" ht="14.25" customHeight="1">
      <c r="R1409" s="124"/>
      <c r="S1409" s="124"/>
    </row>
    <row r="1410" spans="18:19" ht="14.25" customHeight="1">
      <c r="R1410" s="124"/>
      <c r="S1410" s="124"/>
    </row>
    <row r="1411" spans="18:19" ht="14.25" customHeight="1">
      <c r="R1411" s="124"/>
      <c r="S1411" s="124"/>
    </row>
    <row r="1412" spans="18:19" ht="14.25" customHeight="1">
      <c r="R1412" s="124"/>
      <c r="S1412" s="124"/>
    </row>
    <row r="1413" spans="18:19" ht="14.25" customHeight="1">
      <c r="R1413" s="124"/>
      <c r="S1413" s="124"/>
    </row>
    <row r="1414" spans="18:19" ht="14.25" customHeight="1">
      <c r="R1414" s="124"/>
      <c r="S1414" s="124"/>
    </row>
    <row r="1415" spans="18:19" ht="14.25" customHeight="1">
      <c r="R1415" s="124"/>
      <c r="S1415" s="124"/>
    </row>
    <row r="1416" spans="18:19" ht="14.25" customHeight="1">
      <c r="R1416" s="124"/>
      <c r="S1416" s="124"/>
    </row>
    <row r="1417" spans="18:19" ht="14.25" customHeight="1">
      <c r="R1417" s="124"/>
      <c r="S1417" s="124"/>
    </row>
    <row r="1418" spans="18:19" ht="14.25" customHeight="1">
      <c r="R1418" s="124"/>
      <c r="S1418" s="124"/>
    </row>
    <row r="1419" spans="18:19" ht="14.25" customHeight="1">
      <c r="R1419" s="124"/>
      <c r="S1419" s="124"/>
    </row>
    <row r="1420" spans="18:19" ht="14.25" customHeight="1">
      <c r="R1420" s="124"/>
      <c r="S1420" s="124"/>
    </row>
    <row r="1421" spans="18:19" ht="14.25" customHeight="1">
      <c r="R1421" s="124"/>
      <c r="S1421" s="124"/>
    </row>
    <row r="1422" spans="18:19" ht="14.25" customHeight="1">
      <c r="R1422" s="124"/>
      <c r="S1422" s="124"/>
    </row>
    <row r="1423" spans="18:19" ht="14.25" customHeight="1">
      <c r="R1423" s="124"/>
      <c r="S1423" s="124"/>
    </row>
    <row r="1424" spans="18:19" ht="14.25" customHeight="1">
      <c r="R1424" s="124"/>
      <c r="S1424" s="124"/>
    </row>
    <row r="1425" spans="18:19" ht="14.25" customHeight="1">
      <c r="R1425" s="124"/>
      <c r="S1425" s="124"/>
    </row>
    <row r="1426" spans="18:19" ht="14.25" customHeight="1">
      <c r="R1426" s="124"/>
      <c r="S1426" s="124"/>
    </row>
    <row r="1427" spans="18:19" ht="14.25" customHeight="1">
      <c r="R1427" s="124"/>
      <c r="S1427" s="124"/>
    </row>
    <row r="1428" spans="18:19" ht="14.25" customHeight="1">
      <c r="R1428" s="124"/>
      <c r="S1428" s="124"/>
    </row>
    <row r="1429" spans="18:19" ht="14.25" customHeight="1">
      <c r="R1429" s="124"/>
      <c r="S1429" s="124"/>
    </row>
    <row r="1430" spans="18:19" ht="14.25" customHeight="1">
      <c r="R1430" s="124"/>
      <c r="S1430" s="124"/>
    </row>
    <row r="1431" spans="18:19" ht="14.25" customHeight="1">
      <c r="R1431" s="124"/>
      <c r="S1431" s="124"/>
    </row>
    <row r="1432" spans="18:19" ht="14.25" customHeight="1">
      <c r="R1432" s="124"/>
      <c r="S1432" s="124"/>
    </row>
    <row r="1433" spans="18:19" ht="14.25" customHeight="1">
      <c r="R1433" s="124"/>
      <c r="S1433" s="124"/>
    </row>
    <row r="1434" spans="18:19" ht="14.25" customHeight="1">
      <c r="R1434" s="124"/>
      <c r="S1434" s="124"/>
    </row>
    <row r="1435" spans="18:19" ht="14.25" customHeight="1">
      <c r="R1435" s="124"/>
      <c r="S1435" s="124"/>
    </row>
    <row r="1436" spans="18:19" ht="14.25" customHeight="1">
      <c r="R1436" s="124"/>
      <c r="S1436" s="124"/>
    </row>
    <row r="1437" spans="18:19" ht="14.25" customHeight="1">
      <c r="R1437" s="124"/>
      <c r="S1437" s="124"/>
    </row>
    <row r="1438" spans="18:19" ht="14.25" customHeight="1">
      <c r="R1438" s="124"/>
      <c r="S1438" s="124"/>
    </row>
    <row r="1439" spans="18:19" ht="14.25" customHeight="1">
      <c r="R1439" s="124"/>
      <c r="S1439" s="124"/>
    </row>
    <row r="1440" spans="18:19" ht="14.25" customHeight="1">
      <c r="R1440" s="124"/>
      <c r="S1440" s="124"/>
    </row>
    <row r="1441" spans="18:19" ht="14.25" customHeight="1">
      <c r="R1441" s="124"/>
      <c r="S1441" s="124"/>
    </row>
    <row r="1442" spans="18:19" ht="14.25" customHeight="1">
      <c r="R1442" s="124"/>
      <c r="S1442" s="124"/>
    </row>
    <row r="1443" spans="18:19" ht="14.25" customHeight="1">
      <c r="R1443" s="124"/>
      <c r="S1443" s="124"/>
    </row>
    <row r="1444" spans="18:19" ht="14.25" customHeight="1">
      <c r="R1444" s="124"/>
      <c r="S1444" s="124"/>
    </row>
    <row r="1445" spans="18:19" ht="14.25" customHeight="1">
      <c r="R1445" s="124"/>
      <c r="S1445" s="124"/>
    </row>
    <row r="1446" spans="18:19" ht="14.25" customHeight="1">
      <c r="R1446" s="124"/>
      <c r="S1446" s="124"/>
    </row>
    <row r="1447" spans="18:19" ht="14.25" customHeight="1">
      <c r="R1447" s="124"/>
      <c r="S1447" s="124"/>
    </row>
    <row r="1448" spans="18:19" ht="14.25" customHeight="1">
      <c r="R1448" s="124"/>
      <c r="S1448" s="124"/>
    </row>
    <row r="1449" spans="18:19" ht="14.25" customHeight="1">
      <c r="R1449" s="124"/>
      <c r="S1449" s="124"/>
    </row>
    <row r="1450" spans="18:19" ht="14.25" customHeight="1">
      <c r="R1450" s="124"/>
      <c r="S1450" s="124"/>
    </row>
    <row r="1451" spans="18:19" ht="14.25" customHeight="1">
      <c r="R1451" s="124"/>
      <c r="S1451" s="124"/>
    </row>
    <row r="1452" spans="18:19" ht="14.25" customHeight="1">
      <c r="R1452" s="124"/>
      <c r="S1452" s="124"/>
    </row>
    <row r="1453" spans="18:19" ht="14.25" customHeight="1">
      <c r="R1453" s="124"/>
      <c r="S1453" s="124"/>
    </row>
    <row r="1454" spans="18:19" ht="14.25" customHeight="1">
      <c r="R1454" s="124"/>
      <c r="S1454" s="124"/>
    </row>
    <row r="1455" spans="18:19" ht="14.25" customHeight="1">
      <c r="R1455" s="124"/>
      <c r="S1455" s="124"/>
    </row>
    <row r="1456" spans="18:19" ht="14.25" customHeight="1">
      <c r="R1456" s="124"/>
      <c r="S1456" s="124"/>
    </row>
    <row r="1457" spans="18:19" ht="14.25" customHeight="1">
      <c r="R1457" s="124"/>
      <c r="S1457" s="124"/>
    </row>
    <row r="1458" spans="18:19" ht="14.25" customHeight="1">
      <c r="R1458" s="124"/>
      <c r="S1458" s="124"/>
    </row>
    <row r="1459" spans="18:19" ht="14.25" customHeight="1">
      <c r="R1459" s="124"/>
      <c r="S1459" s="124"/>
    </row>
    <row r="1460" spans="18:19" ht="14.25" customHeight="1">
      <c r="R1460" s="124"/>
      <c r="S1460" s="124"/>
    </row>
    <row r="1461" spans="18:19" ht="14.25" customHeight="1">
      <c r="R1461" s="124"/>
      <c r="S1461" s="124"/>
    </row>
    <row r="1462" spans="18:19" ht="14.25" customHeight="1">
      <c r="R1462" s="124"/>
      <c r="S1462" s="124"/>
    </row>
    <row r="1463" spans="18:19" ht="14.25" customHeight="1">
      <c r="R1463" s="124"/>
      <c r="S1463" s="124"/>
    </row>
    <row r="1464" spans="18:19" ht="14.25" customHeight="1">
      <c r="R1464" s="124"/>
      <c r="S1464" s="124"/>
    </row>
    <row r="1465" spans="18:19" ht="14.25" customHeight="1">
      <c r="R1465" s="124"/>
      <c r="S1465" s="124"/>
    </row>
    <row r="1466" spans="18:19" ht="14.25" customHeight="1">
      <c r="R1466" s="124"/>
      <c r="S1466" s="124"/>
    </row>
    <row r="1467" spans="18:19" ht="14.25" customHeight="1">
      <c r="R1467" s="124"/>
      <c r="S1467" s="124"/>
    </row>
    <row r="1468" spans="18:19" ht="14.25" customHeight="1">
      <c r="R1468" s="124"/>
      <c r="S1468" s="124"/>
    </row>
    <row r="1469" spans="18:19" ht="14.25" customHeight="1">
      <c r="R1469" s="124"/>
      <c r="S1469" s="124"/>
    </row>
    <row r="1470" spans="18:19" ht="14.25" customHeight="1">
      <c r="R1470" s="124"/>
      <c r="S1470" s="124"/>
    </row>
    <row r="1471" spans="18:19" ht="14.25" customHeight="1">
      <c r="R1471" s="124"/>
      <c r="S1471" s="124"/>
    </row>
    <row r="1472" spans="18:19" ht="14.25" customHeight="1">
      <c r="R1472" s="124"/>
      <c r="S1472" s="124"/>
    </row>
    <row r="1473" spans="18:19" ht="14.25" customHeight="1">
      <c r="R1473" s="124"/>
      <c r="S1473" s="124"/>
    </row>
    <row r="1474" spans="18:19" ht="14.25" customHeight="1">
      <c r="R1474" s="124"/>
      <c r="S1474" s="124"/>
    </row>
    <row r="1475" spans="18:19" ht="14.25" customHeight="1">
      <c r="R1475" s="124"/>
      <c r="S1475" s="124"/>
    </row>
    <row r="1476" spans="18:19" ht="14.25" customHeight="1">
      <c r="R1476" s="124"/>
      <c r="S1476" s="124"/>
    </row>
    <row r="1477" spans="18:19" ht="14.25" customHeight="1">
      <c r="R1477" s="124"/>
      <c r="S1477" s="124"/>
    </row>
    <row r="1478" spans="18:19" ht="14.25" customHeight="1">
      <c r="R1478" s="124"/>
      <c r="S1478" s="124"/>
    </row>
    <row r="1479" spans="18:19" ht="14.25" customHeight="1">
      <c r="R1479" s="124"/>
      <c r="S1479" s="124"/>
    </row>
    <row r="1480" spans="18:19" ht="14.25" customHeight="1">
      <c r="R1480" s="124"/>
      <c r="S1480" s="124"/>
    </row>
    <row r="1481" spans="18:19" ht="14.25" customHeight="1">
      <c r="R1481" s="124"/>
      <c r="S1481" s="124"/>
    </row>
    <row r="1482" spans="18:19" ht="14.25" customHeight="1">
      <c r="R1482" s="124"/>
      <c r="S1482" s="124"/>
    </row>
    <row r="1483" spans="18:19" ht="14.25" customHeight="1">
      <c r="R1483" s="124"/>
      <c r="S1483" s="124"/>
    </row>
    <row r="1484" spans="18:19" ht="14.25" customHeight="1">
      <c r="R1484" s="124"/>
      <c r="S1484" s="124"/>
    </row>
    <row r="1485" spans="18:19" ht="14.25" customHeight="1">
      <c r="R1485" s="124"/>
      <c r="S1485" s="124"/>
    </row>
    <row r="1486" spans="18:19" ht="14.25" customHeight="1">
      <c r="R1486" s="124"/>
      <c r="S1486" s="124"/>
    </row>
    <row r="1487" spans="18:19" ht="14.25" customHeight="1">
      <c r="R1487" s="124"/>
      <c r="S1487" s="124"/>
    </row>
    <row r="1488" spans="18:19" ht="14.25" customHeight="1">
      <c r="R1488" s="124"/>
      <c r="S1488" s="124"/>
    </row>
    <row r="1489" spans="18:19" ht="14.25" customHeight="1">
      <c r="R1489" s="124"/>
      <c r="S1489" s="124"/>
    </row>
    <row r="1490" spans="18:19" ht="14.25" customHeight="1">
      <c r="R1490" s="124"/>
      <c r="S1490" s="124"/>
    </row>
    <row r="1491" spans="18:19" ht="14.25" customHeight="1">
      <c r="R1491" s="124"/>
      <c r="S1491" s="124"/>
    </row>
    <row r="1492" spans="18:19" ht="14.25" customHeight="1">
      <c r="R1492" s="124"/>
      <c r="S1492" s="124"/>
    </row>
    <row r="1493" spans="18:19" ht="14.25" customHeight="1">
      <c r="R1493" s="124"/>
      <c r="S1493" s="124"/>
    </row>
    <row r="1494" spans="18:19" ht="14.25" customHeight="1">
      <c r="R1494" s="124"/>
      <c r="S1494" s="124"/>
    </row>
    <row r="1495" spans="18:19" ht="14.25" customHeight="1">
      <c r="R1495" s="124"/>
      <c r="S1495" s="124"/>
    </row>
    <row r="1496" spans="18:19" ht="14.25" customHeight="1">
      <c r="R1496" s="124"/>
      <c r="S1496" s="124"/>
    </row>
    <row r="1497" spans="18:19" ht="14.25" customHeight="1">
      <c r="R1497" s="124"/>
      <c r="S1497" s="124"/>
    </row>
    <row r="1498" spans="18:19" ht="14.25" customHeight="1">
      <c r="R1498" s="124"/>
      <c r="S1498" s="124"/>
    </row>
    <row r="1499" spans="18:19" ht="14.25" customHeight="1">
      <c r="R1499" s="124"/>
      <c r="S1499" s="124"/>
    </row>
    <row r="1500" spans="18:19" ht="14.25" customHeight="1">
      <c r="R1500" s="124"/>
      <c r="S1500" s="124"/>
    </row>
    <row r="1501" spans="18:19" ht="14.25" customHeight="1">
      <c r="R1501" s="124"/>
      <c r="S1501" s="124"/>
    </row>
    <row r="1502" spans="18:19" ht="14.25" customHeight="1">
      <c r="R1502" s="124"/>
      <c r="S1502" s="124"/>
    </row>
    <row r="1503" spans="18:19" ht="14.25" customHeight="1">
      <c r="R1503" s="124"/>
      <c r="S1503" s="124"/>
    </row>
    <row r="1504" spans="18:19" ht="14.25" customHeight="1">
      <c r="R1504" s="124"/>
      <c r="S1504" s="124"/>
    </row>
    <row r="1505" spans="18:19" ht="14.25" customHeight="1">
      <c r="R1505" s="124"/>
      <c r="S1505" s="124"/>
    </row>
    <row r="1506" spans="18:19" ht="14.25" customHeight="1">
      <c r="R1506" s="124"/>
      <c r="S1506" s="124"/>
    </row>
    <row r="1507" spans="18:19" ht="14.25" customHeight="1">
      <c r="R1507" s="124"/>
      <c r="S1507" s="124"/>
    </row>
    <row r="1508" spans="18:19" ht="14.25" customHeight="1">
      <c r="R1508" s="124"/>
      <c r="S1508" s="124"/>
    </row>
    <row r="1509" spans="18:19" ht="14.25" customHeight="1">
      <c r="R1509" s="124"/>
      <c r="S1509" s="124"/>
    </row>
    <row r="1510" spans="18:19" ht="14.25" customHeight="1">
      <c r="R1510" s="124"/>
      <c r="S1510" s="124"/>
    </row>
    <row r="1511" spans="18:19" ht="14.25" customHeight="1">
      <c r="R1511" s="124"/>
      <c r="S1511" s="124"/>
    </row>
    <row r="1512" spans="18:19" ht="14.25" customHeight="1">
      <c r="R1512" s="124"/>
      <c r="S1512" s="124"/>
    </row>
    <row r="1513" spans="18:19" ht="14.25" customHeight="1">
      <c r="R1513" s="124"/>
      <c r="S1513" s="124"/>
    </row>
    <row r="1514" spans="18:19" ht="14.25" customHeight="1">
      <c r="R1514" s="124"/>
      <c r="S1514" s="124"/>
    </row>
    <row r="1515" spans="18:19" ht="14.25" customHeight="1">
      <c r="R1515" s="124"/>
      <c r="S1515" s="124"/>
    </row>
    <row r="1516" spans="18:19" ht="14.25" customHeight="1">
      <c r="R1516" s="124"/>
      <c r="S1516" s="124"/>
    </row>
    <row r="1517" spans="18:19" ht="14.25" customHeight="1">
      <c r="R1517" s="124"/>
      <c r="S1517" s="124"/>
    </row>
    <row r="1518" spans="18:19" ht="14.25" customHeight="1">
      <c r="R1518" s="124"/>
      <c r="S1518" s="124"/>
    </row>
    <row r="1519" spans="18:19" ht="14.25" customHeight="1">
      <c r="R1519" s="124"/>
      <c r="S1519" s="124"/>
    </row>
    <row r="1520" spans="18:19" ht="14.25" customHeight="1">
      <c r="R1520" s="124"/>
      <c r="S1520" s="124"/>
    </row>
    <row r="1521" spans="18:19" ht="14.25" customHeight="1">
      <c r="R1521" s="124"/>
      <c r="S1521" s="124"/>
    </row>
    <row r="1522" spans="18:19" ht="14.25" customHeight="1">
      <c r="R1522" s="124"/>
      <c r="S1522" s="124"/>
    </row>
    <row r="1523" spans="18:19" ht="14.25" customHeight="1">
      <c r="R1523" s="124"/>
      <c r="S1523" s="124"/>
    </row>
    <row r="1524" spans="18:19" ht="14.25" customHeight="1">
      <c r="R1524" s="124"/>
      <c r="S1524" s="124"/>
    </row>
    <row r="1525" spans="18:19" ht="14.25" customHeight="1">
      <c r="R1525" s="124"/>
      <c r="S1525" s="124"/>
    </row>
    <row r="1526" spans="18:19" ht="14.25" customHeight="1">
      <c r="R1526" s="124"/>
      <c r="S1526" s="124"/>
    </row>
    <row r="1527" spans="18:19" ht="14.25" customHeight="1">
      <c r="R1527" s="124"/>
      <c r="S1527" s="124"/>
    </row>
    <row r="1528" spans="18:19" ht="14.25" customHeight="1">
      <c r="R1528" s="124"/>
      <c r="S1528" s="124"/>
    </row>
    <row r="1529" spans="18:19" ht="14.25" customHeight="1">
      <c r="R1529" s="124"/>
      <c r="S1529" s="124"/>
    </row>
    <row r="1530" spans="18:19" ht="14.25" customHeight="1">
      <c r="R1530" s="124"/>
      <c r="S1530" s="124"/>
    </row>
    <row r="1531" spans="18:19" ht="14.25" customHeight="1">
      <c r="R1531" s="124"/>
      <c r="S1531" s="124"/>
    </row>
    <row r="1532" spans="18:19" ht="14.25" customHeight="1">
      <c r="R1532" s="124"/>
      <c r="S1532" s="124"/>
    </row>
    <row r="1533" spans="18:19" ht="14.25" customHeight="1">
      <c r="R1533" s="124"/>
      <c r="S1533" s="124"/>
    </row>
    <row r="1534" spans="18:19" ht="14.25" customHeight="1">
      <c r="R1534" s="124"/>
      <c r="S1534" s="124"/>
    </row>
    <row r="1535" spans="18:19" ht="14.25" customHeight="1">
      <c r="R1535" s="124"/>
      <c r="S1535" s="124"/>
    </row>
    <row r="1536" spans="18:19" ht="14.25" customHeight="1">
      <c r="R1536" s="124"/>
      <c r="S1536" s="124"/>
    </row>
    <row r="1537" spans="18:19" ht="14.25" customHeight="1">
      <c r="R1537" s="124"/>
      <c r="S1537" s="124"/>
    </row>
    <row r="1538" spans="18:19" ht="14.25" customHeight="1">
      <c r="R1538" s="124"/>
      <c r="S1538" s="124"/>
    </row>
    <row r="1539" spans="18:19" ht="14.25" customHeight="1">
      <c r="R1539" s="124"/>
      <c r="S1539" s="124"/>
    </row>
    <row r="1540" spans="18:19" ht="14.25" customHeight="1">
      <c r="R1540" s="124"/>
      <c r="S1540" s="124"/>
    </row>
    <row r="1541" spans="18:19" ht="14.25" customHeight="1">
      <c r="R1541" s="124"/>
      <c r="S1541" s="124"/>
    </row>
    <row r="1542" spans="18:19" ht="14.25" customHeight="1">
      <c r="R1542" s="124"/>
      <c r="S1542" s="124"/>
    </row>
    <row r="1543" spans="18:19" ht="14.25" customHeight="1">
      <c r="R1543" s="124"/>
      <c r="S1543" s="124"/>
    </row>
    <row r="1544" spans="18:19" ht="14.25" customHeight="1">
      <c r="R1544" s="124"/>
      <c r="S1544" s="124"/>
    </row>
    <row r="1545" spans="18:19" ht="14.25" customHeight="1">
      <c r="R1545" s="124"/>
      <c r="S1545" s="124"/>
    </row>
    <row r="1546" spans="18:19" ht="14.25" customHeight="1">
      <c r="R1546" s="124"/>
      <c r="S1546" s="124"/>
    </row>
    <row r="1547" spans="18:19" ht="14.25" customHeight="1">
      <c r="R1547" s="124"/>
      <c r="S1547" s="124"/>
    </row>
    <row r="1548" spans="18:19" ht="14.25" customHeight="1">
      <c r="R1548" s="124"/>
      <c r="S1548" s="124"/>
    </row>
    <row r="1549" spans="18:19" ht="14.25" customHeight="1">
      <c r="R1549" s="124"/>
      <c r="S1549" s="124"/>
    </row>
    <row r="1550" spans="18:19" ht="14.25" customHeight="1">
      <c r="R1550" s="124"/>
      <c r="S1550" s="124"/>
    </row>
    <row r="1551" spans="18:19" ht="14.25" customHeight="1">
      <c r="R1551" s="124"/>
      <c r="S1551" s="124"/>
    </row>
    <row r="1552" spans="18:19" ht="14.25" customHeight="1">
      <c r="R1552" s="124"/>
      <c r="S1552" s="124"/>
    </row>
    <row r="1553" spans="18:19" ht="14.25" customHeight="1">
      <c r="R1553" s="124"/>
      <c r="S1553" s="124"/>
    </row>
    <row r="1554" spans="18:19" ht="14.25" customHeight="1">
      <c r="R1554" s="124"/>
      <c r="S1554" s="124"/>
    </row>
    <row r="1555" spans="18:19" ht="14.25" customHeight="1">
      <c r="R1555" s="124"/>
      <c r="S1555" s="124"/>
    </row>
    <row r="1556" spans="18:19" ht="14.25" customHeight="1">
      <c r="R1556" s="124"/>
      <c r="S1556" s="124"/>
    </row>
    <row r="1557" spans="18:19" ht="14.25" customHeight="1">
      <c r="R1557" s="124"/>
      <c r="S1557" s="124"/>
    </row>
    <row r="1558" spans="18:19" ht="14.25" customHeight="1">
      <c r="R1558" s="124"/>
      <c r="S1558" s="124"/>
    </row>
    <row r="1559" spans="18:19" ht="14.25" customHeight="1">
      <c r="R1559" s="124"/>
      <c r="S1559" s="124"/>
    </row>
    <row r="1560" spans="18:19" ht="14.25" customHeight="1">
      <c r="R1560" s="124"/>
      <c r="S1560" s="124"/>
    </row>
    <row r="1561" spans="18:19" ht="14.25" customHeight="1">
      <c r="R1561" s="124"/>
      <c r="S1561" s="124"/>
    </row>
    <row r="1562" spans="18:19" ht="14.25" customHeight="1">
      <c r="R1562" s="124"/>
      <c r="S1562" s="124"/>
    </row>
    <row r="1563" spans="18:19" ht="14.25" customHeight="1">
      <c r="R1563" s="124"/>
      <c r="S1563" s="124"/>
    </row>
    <row r="1564" spans="18:19" ht="14.25" customHeight="1">
      <c r="R1564" s="124"/>
      <c r="S1564" s="124"/>
    </row>
    <row r="1565" spans="18:19" ht="14.25" customHeight="1">
      <c r="R1565" s="124"/>
      <c r="S1565" s="124"/>
    </row>
    <row r="1566" spans="18:19" ht="14.25" customHeight="1">
      <c r="R1566" s="124"/>
      <c r="S1566" s="124"/>
    </row>
    <row r="1567" spans="18:19" ht="14.25" customHeight="1">
      <c r="R1567" s="124"/>
      <c r="S1567" s="124"/>
    </row>
    <row r="1568" spans="18:19" ht="14.25" customHeight="1">
      <c r="R1568" s="124"/>
      <c r="S1568" s="124"/>
    </row>
    <row r="1569" spans="18:19" ht="14.25" customHeight="1">
      <c r="R1569" s="124"/>
      <c r="S1569" s="124"/>
    </row>
    <row r="1570" spans="18:19" ht="14.25" customHeight="1">
      <c r="R1570" s="124"/>
      <c r="S1570" s="124"/>
    </row>
    <row r="1571" spans="18:19" ht="14.25" customHeight="1">
      <c r="R1571" s="124"/>
      <c r="S1571" s="124"/>
    </row>
    <row r="1572" spans="18:19" ht="14.25" customHeight="1">
      <c r="R1572" s="124"/>
      <c r="S1572" s="124"/>
    </row>
    <row r="1573" spans="18:19" ht="14.25" customHeight="1">
      <c r="R1573" s="124"/>
      <c r="S1573" s="124"/>
    </row>
    <row r="1574" spans="18:19" ht="14.25" customHeight="1">
      <c r="R1574" s="124"/>
      <c r="S1574" s="124"/>
    </row>
    <row r="1575" spans="18:19" ht="14.25" customHeight="1">
      <c r="R1575" s="124"/>
      <c r="S1575" s="124"/>
    </row>
    <row r="1576" spans="18:19" ht="14.25" customHeight="1">
      <c r="R1576" s="124"/>
      <c r="S1576" s="124"/>
    </row>
    <row r="1577" spans="18:19" ht="14.25" customHeight="1">
      <c r="R1577" s="124"/>
      <c r="S1577" s="124"/>
    </row>
    <row r="1578" spans="18:19" ht="14.25" customHeight="1">
      <c r="R1578" s="124"/>
      <c r="S1578" s="124"/>
    </row>
    <row r="1579" spans="18:19" ht="14.25" customHeight="1">
      <c r="R1579" s="124"/>
      <c r="S1579" s="124"/>
    </row>
    <row r="1580" spans="18:19" ht="14.25" customHeight="1">
      <c r="R1580" s="124"/>
      <c r="S1580" s="124"/>
    </row>
    <row r="1581" spans="18:19" ht="14.25" customHeight="1">
      <c r="R1581" s="124"/>
      <c r="S1581" s="124"/>
    </row>
    <row r="1582" spans="18:19" ht="14.25" customHeight="1">
      <c r="R1582" s="124"/>
      <c r="S1582" s="124"/>
    </row>
    <row r="1583" spans="18:19" ht="14.25" customHeight="1">
      <c r="R1583" s="124"/>
      <c r="S1583" s="124"/>
    </row>
    <row r="1584" spans="18:19" ht="14.25" customHeight="1">
      <c r="R1584" s="124"/>
      <c r="S1584" s="124"/>
    </row>
    <row r="1585" spans="18:19" ht="14.25" customHeight="1">
      <c r="R1585" s="124"/>
      <c r="S1585" s="124"/>
    </row>
    <row r="1586" spans="18:19" ht="14.25" customHeight="1">
      <c r="R1586" s="124"/>
      <c r="S1586" s="124"/>
    </row>
    <row r="1587" spans="18:19" ht="14.25" customHeight="1">
      <c r="R1587" s="124"/>
      <c r="S1587" s="124"/>
    </row>
    <row r="1588" spans="18:19" ht="14.25" customHeight="1">
      <c r="R1588" s="124"/>
      <c r="S1588" s="124"/>
    </row>
    <row r="1589" spans="18:19" ht="14.25" customHeight="1">
      <c r="R1589" s="124"/>
      <c r="S1589" s="124"/>
    </row>
    <row r="1590" spans="18:19" ht="14.25" customHeight="1">
      <c r="R1590" s="124"/>
      <c r="S1590" s="124"/>
    </row>
    <row r="1591" spans="18:19" ht="14.25" customHeight="1">
      <c r="R1591" s="124"/>
      <c r="S1591" s="124"/>
    </row>
    <row r="1592" spans="18:19" ht="14.25" customHeight="1">
      <c r="R1592" s="124"/>
      <c r="S1592" s="124"/>
    </row>
    <row r="1593" spans="18:19" ht="14.25" customHeight="1">
      <c r="R1593" s="124"/>
      <c r="S1593" s="124"/>
    </row>
    <row r="1594" spans="18:19" ht="14.25" customHeight="1">
      <c r="R1594" s="124"/>
      <c r="S1594" s="124"/>
    </row>
    <row r="1595" spans="18:19" ht="14.25" customHeight="1">
      <c r="R1595" s="124"/>
      <c r="S1595" s="124"/>
    </row>
    <row r="1596" spans="18:19" ht="14.25" customHeight="1">
      <c r="R1596" s="124"/>
      <c r="S1596" s="124"/>
    </row>
    <row r="1597" spans="18:19" ht="14.25" customHeight="1">
      <c r="R1597" s="124"/>
      <c r="S1597" s="124"/>
    </row>
    <row r="1598" spans="18:19" ht="14.25" customHeight="1">
      <c r="R1598" s="124"/>
      <c r="S1598" s="124"/>
    </row>
    <row r="1599" spans="18:19" ht="14.25" customHeight="1">
      <c r="R1599" s="124"/>
      <c r="S1599" s="124"/>
    </row>
    <row r="1600" spans="18:19" ht="14.25" customHeight="1">
      <c r="R1600" s="124"/>
      <c r="S1600" s="124"/>
    </row>
    <row r="1601" spans="18:19" ht="14.25" customHeight="1">
      <c r="R1601" s="124"/>
      <c r="S1601" s="124"/>
    </row>
    <row r="1602" spans="18:19" ht="14.25" customHeight="1">
      <c r="R1602" s="124"/>
      <c r="S1602" s="124"/>
    </row>
    <row r="1603" spans="18:19" ht="14.25" customHeight="1">
      <c r="R1603" s="124"/>
      <c r="S1603" s="124"/>
    </row>
    <row r="1604" spans="18:19" ht="14.25" customHeight="1">
      <c r="R1604" s="124"/>
      <c r="S1604" s="124"/>
    </row>
    <row r="1605" spans="18:19" ht="14.25" customHeight="1">
      <c r="R1605" s="124"/>
      <c r="S1605" s="124"/>
    </row>
    <row r="1606" spans="18:19" ht="14.25" customHeight="1">
      <c r="R1606" s="124"/>
      <c r="S1606" s="124"/>
    </row>
    <row r="1607" spans="18:19" ht="14.25" customHeight="1">
      <c r="R1607" s="124"/>
      <c r="S1607" s="124"/>
    </row>
    <row r="1608" spans="18:19" ht="14.25" customHeight="1">
      <c r="R1608" s="124"/>
      <c r="S1608" s="124"/>
    </row>
    <row r="1609" spans="18:19" ht="14.25" customHeight="1">
      <c r="R1609" s="124"/>
      <c r="S1609" s="124"/>
    </row>
    <row r="1610" spans="18:19" ht="14.25" customHeight="1">
      <c r="R1610" s="124"/>
      <c r="S1610" s="124"/>
    </row>
    <row r="1611" spans="18:19" ht="14.25" customHeight="1">
      <c r="R1611" s="124"/>
      <c r="S1611" s="124"/>
    </row>
    <row r="1612" spans="18:19" ht="14.25" customHeight="1">
      <c r="R1612" s="124"/>
      <c r="S1612" s="124"/>
    </row>
    <row r="1613" spans="18:19" ht="14.25" customHeight="1">
      <c r="R1613" s="124"/>
      <c r="S1613" s="124"/>
    </row>
    <row r="1614" spans="18:19" ht="14.25" customHeight="1">
      <c r="R1614" s="124"/>
      <c r="S1614" s="124"/>
    </row>
    <row r="1615" spans="18:19" ht="14.25" customHeight="1">
      <c r="R1615" s="124"/>
      <c r="S1615" s="124"/>
    </row>
    <row r="1616" spans="18:19" ht="14.25" customHeight="1">
      <c r="R1616" s="124"/>
      <c r="S1616" s="124"/>
    </row>
    <row r="1617" spans="18:19" ht="14.25" customHeight="1">
      <c r="R1617" s="124"/>
      <c r="S1617" s="124"/>
    </row>
    <row r="1618" spans="18:19" ht="14.25" customHeight="1">
      <c r="R1618" s="124"/>
      <c r="S1618" s="124"/>
    </row>
    <row r="1619" spans="18:19" ht="14.25" customHeight="1">
      <c r="R1619" s="124"/>
      <c r="S1619" s="124"/>
    </row>
    <row r="1620" spans="18:19" ht="14.25" customHeight="1">
      <c r="R1620" s="124"/>
      <c r="S1620" s="124"/>
    </row>
    <row r="1621" spans="18:19" ht="14.25" customHeight="1">
      <c r="R1621" s="124"/>
      <c r="S1621" s="124"/>
    </row>
    <row r="1622" spans="18:19" ht="14.25" customHeight="1">
      <c r="R1622" s="124"/>
      <c r="S1622" s="124"/>
    </row>
    <row r="1623" spans="18:19" ht="14.25" customHeight="1">
      <c r="R1623" s="124"/>
      <c r="S1623" s="124"/>
    </row>
    <row r="1624" spans="18:19" ht="14.25" customHeight="1">
      <c r="R1624" s="124"/>
      <c r="S1624" s="124"/>
    </row>
    <row r="1625" spans="18:19" ht="14.25" customHeight="1">
      <c r="R1625" s="124"/>
      <c r="S1625" s="124"/>
    </row>
    <row r="1626" spans="18:19" ht="14.25" customHeight="1">
      <c r="R1626" s="124"/>
      <c r="S1626" s="124"/>
    </row>
    <row r="1627" spans="18:19" ht="14.25" customHeight="1">
      <c r="R1627" s="124"/>
      <c r="S1627" s="124"/>
    </row>
    <row r="1628" spans="18:19" ht="14.25" customHeight="1">
      <c r="R1628" s="124"/>
      <c r="S1628" s="124"/>
    </row>
    <row r="1629" spans="18:19" ht="14.25" customHeight="1">
      <c r="R1629" s="124"/>
      <c r="S1629" s="124"/>
    </row>
    <row r="1630" spans="18:19" ht="14.25" customHeight="1">
      <c r="R1630" s="124"/>
      <c r="S1630" s="124"/>
    </row>
    <row r="1631" spans="18:19" ht="14.25" customHeight="1">
      <c r="R1631" s="124"/>
      <c r="S1631" s="124"/>
    </row>
    <row r="1632" spans="18:19" ht="14.25" customHeight="1">
      <c r="R1632" s="124"/>
      <c r="S1632" s="124"/>
    </row>
    <row r="1633" spans="18:19" ht="14.25" customHeight="1">
      <c r="R1633" s="124"/>
      <c r="S1633" s="124"/>
    </row>
    <row r="1634" spans="18:19" ht="14.25" customHeight="1">
      <c r="R1634" s="124"/>
      <c r="S1634" s="124"/>
    </row>
    <row r="1635" spans="18:19" ht="14.25" customHeight="1">
      <c r="R1635" s="124"/>
      <c r="S1635" s="124"/>
    </row>
    <row r="1636" spans="18:19" ht="14.25" customHeight="1">
      <c r="R1636" s="124"/>
      <c r="S1636" s="124"/>
    </row>
    <row r="1637" spans="18:19" ht="14.25" customHeight="1">
      <c r="R1637" s="124"/>
      <c r="S1637" s="124"/>
    </row>
    <row r="1638" spans="18:19" ht="14.25" customHeight="1">
      <c r="R1638" s="124"/>
      <c r="S1638" s="124"/>
    </row>
    <row r="1639" spans="18:19" ht="14.25" customHeight="1">
      <c r="R1639" s="124"/>
      <c r="S1639" s="124"/>
    </row>
    <row r="1640" spans="18:19" ht="14.25" customHeight="1">
      <c r="R1640" s="124"/>
      <c r="S1640" s="124"/>
    </row>
    <row r="1641" spans="18:19" ht="14.25" customHeight="1">
      <c r="R1641" s="124"/>
      <c r="S1641" s="124"/>
    </row>
    <row r="1642" spans="18:19" ht="14.25" customHeight="1">
      <c r="R1642" s="124"/>
      <c r="S1642" s="124"/>
    </row>
    <row r="1643" spans="18:19" ht="14.25" customHeight="1">
      <c r="R1643" s="124"/>
      <c r="S1643" s="124"/>
    </row>
    <row r="1644" spans="18:19" ht="14.25" customHeight="1">
      <c r="R1644" s="124"/>
      <c r="S1644" s="124"/>
    </row>
    <row r="1645" spans="18:19" ht="14.25" customHeight="1">
      <c r="R1645" s="124"/>
      <c r="S1645" s="124"/>
    </row>
    <row r="1646" spans="18:19" ht="14.25" customHeight="1">
      <c r="R1646" s="124"/>
      <c r="S1646" s="124"/>
    </row>
    <row r="1647" spans="18:19" ht="14.25" customHeight="1">
      <c r="R1647" s="124"/>
      <c r="S1647" s="124"/>
    </row>
    <row r="1648" spans="18:19" ht="14.25" customHeight="1">
      <c r="R1648" s="124"/>
      <c r="S1648" s="124"/>
    </row>
    <row r="1649" spans="18:19" ht="14.25" customHeight="1">
      <c r="R1649" s="124"/>
      <c r="S1649" s="124"/>
    </row>
    <row r="1650" spans="18:19" ht="14.25" customHeight="1">
      <c r="R1650" s="124"/>
      <c r="S1650" s="124"/>
    </row>
    <row r="1651" spans="18:19" ht="14.25" customHeight="1">
      <c r="R1651" s="124"/>
      <c r="S1651" s="124"/>
    </row>
    <row r="1652" spans="18:19" ht="14.25" customHeight="1">
      <c r="R1652" s="124"/>
      <c r="S1652" s="124"/>
    </row>
    <row r="1653" spans="18:19" ht="14.25" customHeight="1">
      <c r="R1653" s="124"/>
      <c r="S1653" s="124"/>
    </row>
    <row r="1654" spans="18:19" ht="14.25" customHeight="1">
      <c r="R1654" s="124"/>
      <c r="S1654" s="124"/>
    </row>
    <row r="1655" spans="18:19" ht="14.25" customHeight="1">
      <c r="R1655" s="124"/>
      <c r="S1655" s="124"/>
    </row>
    <row r="1656" spans="18:19" ht="14.25" customHeight="1">
      <c r="R1656" s="124"/>
      <c r="S1656" s="124"/>
    </row>
    <row r="1657" spans="18:19" ht="14.25" customHeight="1">
      <c r="R1657" s="124"/>
      <c r="S1657" s="124"/>
    </row>
    <row r="1658" spans="18:19" ht="14.25" customHeight="1">
      <c r="R1658" s="124"/>
      <c r="S1658" s="124"/>
    </row>
    <row r="1659" spans="18:19" ht="14.25" customHeight="1">
      <c r="R1659" s="124"/>
      <c r="S1659" s="124"/>
    </row>
    <row r="1660" spans="18:19" ht="14.25" customHeight="1">
      <c r="R1660" s="124"/>
      <c r="S1660" s="124"/>
    </row>
    <row r="1661" spans="18:19" ht="14.25" customHeight="1">
      <c r="R1661" s="124"/>
      <c r="S1661" s="124"/>
    </row>
    <row r="1662" spans="18:19" ht="14.25" customHeight="1">
      <c r="R1662" s="124"/>
      <c r="S1662" s="124"/>
    </row>
    <row r="1663" spans="18:19" ht="14.25" customHeight="1">
      <c r="R1663" s="124"/>
      <c r="S1663" s="124"/>
    </row>
    <row r="1664" spans="18:19" ht="14.25" customHeight="1">
      <c r="R1664" s="124"/>
      <c r="S1664" s="124"/>
    </row>
    <row r="1665" spans="18:19" ht="14.25" customHeight="1">
      <c r="R1665" s="124"/>
      <c r="S1665" s="124"/>
    </row>
    <row r="1666" spans="18:19" ht="14.25" customHeight="1">
      <c r="R1666" s="124"/>
      <c r="S1666" s="124"/>
    </row>
    <row r="1667" spans="18:19" ht="14.25" customHeight="1">
      <c r="R1667" s="124"/>
      <c r="S1667" s="124"/>
    </row>
    <row r="1668" spans="18:19" ht="14.25" customHeight="1">
      <c r="R1668" s="124"/>
      <c r="S1668" s="124"/>
    </row>
    <row r="1669" spans="18:19" ht="14.25" customHeight="1">
      <c r="R1669" s="124"/>
      <c r="S1669" s="124"/>
    </row>
    <row r="1670" spans="18:19" ht="14.25" customHeight="1">
      <c r="R1670" s="124"/>
      <c r="S1670" s="124"/>
    </row>
    <row r="1671" spans="18:19" ht="14.25" customHeight="1">
      <c r="R1671" s="124"/>
      <c r="S1671" s="124"/>
    </row>
    <row r="1672" spans="18:19" ht="14.25" customHeight="1">
      <c r="R1672" s="124"/>
      <c r="S1672" s="124"/>
    </row>
    <row r="1673" spans="18:19" ht="14.25" customHeight="1">
      <c r="R1673" s="124"/>
      <c r="S1673" s="124"/>
    </row>
    <row r="1674" spans="18:19" ht="14.25" customHeight="1">
      <c r="R1674" s="124"/>
      <c r="S1674" s="124"/>
    </row>
    <row r="1675" spans="18:19" ht="14.25" customHeight="1">
      <c r="R1675" s="124"/>
      <c r="S1675" s="124"/>
    </row>
    <row r="1676" spans="18:19" ht="14.25" customHeight="1">
      <c r="R1676" s="124"/>
      <c r="S1676" s="124"/>
    </row>
    <row r="1677" spans="18:19" ht="14.25" customHeight="1">
      <c r="R1677" s="124"/>
      <c r="S1677" s="124"/>
    </row>
    <row r="1678" spans="18:19" ht="14.25" customHeight="1">
      <c r="R1678" s="124"/>
      <c r="S1678" s="124"/>
    </row>
    <row r="1679" spans="18:19" ht="14.25" customHeight="1">
      <c r="R1679" s="124"/>
      <c r="S1679" s="124"/>
    </row>
    <row r="1680" spans="18:19" ht="14.25" customHeight="1">
      <c r="R1680" s="124"/>
      <c r="S1680" s="124"/>
    </row>
    <row r="1681" spans="18:19" ht="14.25" customHeight="1">
      <c r="R1681" s="124"/>
      <c r="S1681" s="124"/>
    </row>
    <row r="1682" spans="18:19" ht="14.25" customHeight="1">
      <c r="R1682" s="124"/>
      <c r="S1682" s="124"/>
    </row>
    <row r="1683" spans="18:19" ht="14.25" customHeight="1">
      <c r="R1683" s="124"/>
      <c r="S1683" s="124"/>
    </row>
    <row r="1684" spans="18:19" ht="14.25" customHeight="1">
      <c r="R1684" s="124"/>
      <c r="S1684" s="124"/>
    </row>
    <row r="1685" spans="18:19" ht="14.25" customHeight="1">
      <c r="R1685" s="124"/>
      <c r="S1685" s="124"/>
    </row>
    <row r="1686" spans="18:19" ht="14.25" customHeight="1">
      <c r="R1686" s="124"/>
      <c r="S1686" s="124"/>
    </row>
    <row r="1687" spans="18:19" ht="14.25" customHeight="1">
      <c r="R1687" s="124"/>
      <c r="S1687" s="124"/>
    </row>
    <row r="1688" spans="18:19" ht="14.25" customHeight="1">
      <c r="R1688" s="124"/>
      <c r="S1688" s="124"/>
    </row>
    <row r="1689" spans="18:19" ht="14.25" customHeight="1">
      <c r="R1689" s="124"/>
      <c r="S1689" s="124"/>
    </row>
    <row r="1690" spans="18:19" ht="14.25" customHeight="1">
      <c r="R1690" s="124"/>
      <c r="S1690" s="124"/>
    </row>
    <row r="1691" spans="18:19" ht="14.25" customHeight="1">
      <c r="R1691" s="124"/>
      <c r="S1691" s="124"/>
    </row>
    <row r="1692" spans="18:19" ht="14.25" customHeight="1">
      <c r="R1692" s="124"/>
      <c r="S1692" s="124"/>
    </row>
    <row r="1693" spans="18:19" ht="14.25" customHeight="1">
      <c r="R1693" s="124"/>
      <c r="S1693" s="124"/>
    </row>
    <row r="1694" spans="18:19" ht="14.25" customHeight="1">
      <c r="R1694" s="124"/>
      <c r="S1694" s="124"/>
    </row>
    <row r="1695" spans="18:19" ht="14.25" customHeight="1">
      <c r="R1695" s="124"/>
      <c r="S1695" s="124"/>
    </row>
    <row r="1696" spans="18:19" ht="14.25" customHeight="1">
      <c r="R1696" s="124"/>
      <c r="S1696" s="124"/>
    </row>
    <row r="1697" spans="18:19" ht="14.25" customHeight="1">
      <c r="R1697" s="124"/>
      <c r="S1697" s="124"/>
    </row>
    <row r="1698" spans="18:19" ht="14.25" customHeight="1">
      <c r="R1698" s="124"/>
      <c r="S1698" s="124"/>
    </row>
    <row r="1699" spans="18:19" ht="14.25" customHeight="1">
      <c r="R1699" s="110"/>
      <c r="S1699" s="124"/>
    </row>
    <row r="1700" spans="18:19" ht="14.25" customHeight="1">
      <c r="R1700" s="110"/>
      <c r="S1700" s="124"/>
    </row>
    <row r="1701" spans="18:19" ht="14.25" customHeight="1">
      <c r="R1701" s="110"/>
      <c r="S1701" s="124"/>
    </row>
    <row r="1702" spans="18:19" ht="14.25" customHeight="1">
      <c r="R1702" s="110"/>
      <c r="S1702" s="124"/>
    </row>
    <row r="1703" spans="18:19" ht="14.25" customHeight="1">
      <c r="R1703" s="110"/>
      <c r="S1703" s="124"/>
    </row>
    <row r="1704" spans="18:19" ht="14.25" customHeight="1">
      <c r="R1704" s="110"/>
      <c r="S1704" s="124"/>
    </row>
    <row r="1705" spans="18:19" ht="14.25" customHeight="1">
      <c r="R1705" s="110"/>
      <c r="S1705" s="124"/>
    </row>
    <row r="1706" spans="18:19" ht="14.25" customHeight="1">
      <c r="R1706" s="110"/>
      <c r="S1706" s="124"/>
    </row>
    <row r="1707" spans="18:19" ht="14.25" customHeight="1">
      <c r="R1707" s="110"/>
      <c r="S1707" s="124"/>
    </row>
    <row r="1708" spans="18:19" ht="14.25" customHeight="1">
      <c r="R1708" s="110"/>
      <c r="S1708" s="124"/>
    </row>
    <row r="1709" spans="18:19" ht="14.25" customHeight="1">
      <c r="R1709" s="110"/>
      <c r="S1709" s="124"/>
    </row>
    <row r="1710" spans="18:19" ht="14.25" customHeight="1">
      <c r="R1710" s="110"/>
      <c r="S1710" s="124"/>
    </row>
    <row r="1711" spans="18:19" ht="14.25" customHeight="1">
      <c r="R1711" s="110"/>
      <c r="S1711" s="124"/>
    </row>
    <row r="1712" spans="18:19" ht="14.25" customHeight="1">
      <c r="R1712" s="110"/>
      <c r="S1712" s="124"/>
    </row>
    <row r="1713" spans="18:19" ht="14.25" customHeight="1">
      <c r="R1713" s="110"/>
      <c r="S1713" s="124"/>
    </row>
    <row r="1714" spans="18:19" ht="14.25" customHeight="1">
      <c r="R1714" s="110"/>
      <c r="S1714" s="124"/>
    </row>
    <row r="1715" spans="18:19" ht="14.25" customHeight="1">
      <c r="R1715" s="110"/>
      <c r="S1715" s="124"/>
    </row>
    <row r="1716" spans="18:19" ht="14.25" customHeight="1">
      <c r="R1716" s="110"/>
      <c r="S1716" s="124"/>
    </row>
    <row r="1717" spans="18:19" ht="14.25" customHeight="1">
      <c r="R1717" s="110"/>
      <c r="S1717" s="124"/>
    </row>
    <row r="1718" spans="18:19" ht="14.25" customHeight="1">
      <c r="R1718" s="110"/>
      <c r="S1718" s="124"/>
    </row>
    <row r="1719" spans="18:19" ht="14.25" customHeight="1">
      <c r="R1719" s="110"/>
      <c r="S1719" s="124"/>
    </row>
    <row r="1720" spans="18:19" ht="14.25" customHeight="1">
      <c r="R1720" s="110"/>
      <c r="S1720" s="124"/>
    </row>
    <row r="1721" spans="18:19" ht="14.25" customHeight="1">
      <c r="R1721" s="110"/>
      <c r="S1721" s="124"/>
    </row>
    <row r="1722" spans="18:19" ht="14.25" customHeight="1">
      <c r="R1722" s="110"/>
      <c r="S1722" s="124"/>
    </row>
    <row r="1723" spans="18:19" ht="14.25" customHeight="1">
      <c r="R1723" s="110"/>
      <c r="S1723" s="124"/>
    </row>
    <row r="1724" spans="18:19" ht="14.25" customHeight="1">
      <c r="R1724" s="110"/>
      <c r="S1724" s="124"/>
    </row>
    <row r="1725" spans="18:19" ht="14.25" customHeight="1">
      <c r="R1725" s="110"/>
      <c r="S1725" s="124"/>
    </row>
    <row r="1726" spans="18:19" ht="14.25" customHeight="1">
      <c r="R1726" s="110"/>
      <c r="S1726" s="124"/>
    </row>
    <row r="1727" spans="18:19" ht="14.25" customHeight="1">
      <c r="R1727" s="110"/>
      <c r="S1727" s="124"/>
    </row>
    <row r="1728" spans="18:19" ht="14.25" customHeight="1">
      <c r="R1728" s="110"/>
      <c r="S1728" s="124"/>
    </row>
    <row r="1729" spans="18:19" ht="14.25" customHeight="1">
      <c r="R1729" s="110"/>
      <c r="S1729" s="124"/>
    </row>
    <row r="1730" spans="18:19" ht="14.25" customHeight="1">
      <c r="R1730" s="110"/>
      <c r="S1730" s="124"/>
    </row>
    <row r="1731" spans="18:19" ht="14.25" customHeight="1">
      <c r="R1731" s="110"/>
      <c r="S1731" s="124"/>
    </row>
    <row r="1732" spans="18:19" ht="14.25" customHeight="1">
      <c r="R1732" s="110"/>
      <c r="S1732" s="124"/>
    </row>
    <row r="1733" spans="18:19" ht="14.25" customHeight="1">
      <c r="R1733" s="110"/>
      <c r="S1733" s="124"/>
    </row>
    <row r="1734" spans="18:19" ht="14.25" customHeight="1">
      <c r="R1734" s="110"/>
      <c r="S1734" s="124"/>
    </row>
    <row r="1735" spans="18:19" ht="14.25" customHeight="1">
      <c r="R1735" s="110"/>
      <c r="S1735" s="124"/>
    </row>
    <row r="1736" spans="18:19" ht="14.25" customHeight="1">
      <c r="R1736" s="110"/>
      <c r="S1736" s="124"/>
    </row>
    <row r="1737" spans="18:19" ht="14.25" customHeight="1">
      <c r="R1737" s="110"/>
      <c r="S1737" s="124"/>
    </row>
    <row r="1738" spans="18:19" ht="14.25" customHeight="1">
      <c r="R1738" s="110"/>
      <c r="S1738" s="124"/>
    </row>
    <row r="1739" spans="18:19" ht="14.25" customHeight="1">
      <c r="R1739" s="110"/>
      <c r="S1739" s="124"/>
    </row>
    <row r="1740" spans="18:19" ht="14.25" customHeight="1">
      <c r="R1740" s="110"/>
      <c r="S1740" s="124"/>
    </row>
    <row r="1741" spans="18:19" ht="14.25" customHeight="1">
      <c r="R1741" s="110"/>
      <c r="S1741" s="124"/>
    </row>
    <row r="1742" spans="18:19" ht="14.25" customHeight="1">
      <c r="R1742" s="110"/>
      <c r="S1742" s="124"/>
    </row>
    <row r="1743" spans="18:19" ht="14.25" customHeight="1">
      <c r="R1743" s="110"/>
      <c r="S1743" s="124"/>
    </row>
    <row r="1744" spans="18:19" ht="14.25" customHeight="1">
      <c r="R1744" s="110"/>
      <c r="S1744" s="124"/>
    </row>
    <row r="1745" spans="18:19" ht="14.25" customHeight="1">
      <c r="R1745" s="110"/>
      <c r="S1745" s="124"/>
    </row>
    <row r="1746" spans="18:19" ht="14.25" customHeight="1">
      <c r="R1746" s="110"/>
      <c r="S1746" s="124"/>
    </row>
    <row r="1747" spans="18:19" ht="14.25" customHeight="1">
      <c r="R1747" s="110"/>
      <c r="S1747" s="124"/>
    </row>
    <row r="1748" spans="18:19" ht="14.25" customHeight="1">
      <c r="R1748" s="110"/>
      <c r="S1748" s="124"/>
    </row>
    <row r="1749" spans="18:19" ht="14.25" customHeight="1">
      <c r="R1749" s="110"/>
      <c r="S1749" s="124"/>
    </row>
    <row r="1750" spans="18:19" ht="14.25" customHeight="1">
      <c r="R1750" s="110"/>
      <c r="S1750" s="124"/>
    </row>
    <row r="1751" spans="18:19" ht="14.25" customHeight="1">
      <c r="R1751" s="110"/>
      <c r="S1751" s="124"/>
    </row>
    <row r="1752" spans="18:19" ht="14.25" customHeight="1">
      <c r="R1752" s="110"/>
      <c r="S1752" s="124"/>
    </row>
    <row r="1753" spans="18:19" ht="14.25" customHeight="1">
      <c r="R1753" s="110"/>
      <c r="S1753" s="124"/>
    </row>
    <row r="1754" spans="18:19" ht="14.25" customHeight="1">
      <c r="R1754" s="110"/>
      <c r="S1754" s="124"/>
    </row>
    <row r="1755" spans="18:19" ht="14.25" customHeight="1">
      <c r="R1755" s="110"/>
      <c r="S1755" s="124"/>
    </row>
    <row r="1756" spans="18:19" ht="14.25" customHeight="1">
      <c r="R1756" s="110"/>
      <c r="S1756" s="124"/>
    </row>
    <row r="1757" spans="18:19" ht="14.25" customHeight="1">
      <c r="R1757" s="110"/>
      <c r="S1757" s="124"/>
    </row>
    <row r="1758" spans="18:19" ht="14.25" customHeight="1">
      <c r="R1758" s="110"/>
      <c r="S1758" s="124"/>
    </row>
    <row r="1759" spans="18:19" ht="14.25" customHeight="1">
      <c r="R1759" s="110"/>
      <c r="S1759" s="124"/>
    </row>
    <row r="1760" spans="18:19" ht="14.25" customHeight="1">
      <c r="R1760" s="110"/>
      <c r="S1760" s="124"/>
    </row>
    <row r="1761" spans="18:19" ht="14.25" customHeight="1">
      <c r="R1761" s="110"/>
      <c r="S1761" s="124"/>
    </row>
    <row r="1762" spans="18:19" ht="14.25" customHeight="1">
      <c r="R1762" s="110"/>
      <c r="S1762" s="124"/>
    </row>
    <row r="1763" spans="18:19" ht="14.25" customHeight="1">
      <c r="R1763" s="110"/>
      <c r="S1763" s="124"/>
    </row>
    <row r="1764" spans="18:19" ht="14.25" customHeight="1">
      <c r="R1764" s="110"/>
      <c r="S1764" s="124"/>
    </row>
    <row r="1765" spans="18:19" ht="14.25" customHeight="1">
      <c r="R1765" s="110"/>
      <c r="S1765" s="124"/>
    </row>
    <row r="1766" spans="18:19" ht="14.25" customHeight="1">
      <c r="R1766" s="110"/>
      <c r="S1766" s="124"/>
    </row>
    <row r="1767" spans="18:19" ht="14.25" customHeight="1">
      <c r="R1767" s="110"/>
      <c r="S1767" s="124"/>
    </row>
    <row r="1768" spans="18:19" ht="14.25" customHeight="1">
      <c r="R1768" s="110"/>
      <c r="S1768" s="124"/>
    </row>
    <row r="1769" spans="18:19" ht="14.25" customHeight="1">
      <c r="R1769" s="110"/>
      <c r="S1769" s="124"/>
    </row>
  </sheetData>
  <pageMargins left="0.75" right="0.75" top="1" bottom="1" header="0.5" footer="0.5"/>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sheetPr published="0" enableFormatConditionsCalculation="0"/>
  <dimension ref="A1:K1567"/>
  <sheetViews>
    <sheetView workbookViewId="0">
      <pane xSplit="3" ySplit="4" topLeftCell="D5" activePane="bottomRight" state="frozen"/>
      <selection pane="topRight" activeCell="D1" sqref="D1"/>
      <selection pane="bottomLeft" activeCell="A4" sqref="A4"/>
      <selection pane="bottomRight" activeCell="B6" sqref="B6"/>
    </sheetView>
  </sheetViews>
  <sheetFormatPr defaultColWidth="8.85546875" defaultRowHeight="15"/>
  <cols>
    <col min="1" max="1" width="37.7109375" customWidth="1"/>
    <col min="2" max="2" width="8.85546875" style="2"/>
    <col min="3" max="3" width="12.140625" customWidth="1"/>
    <col min="4" max="4" width="10.5703125" bestFit="1" customWidth="1"/>
    <col min="5" max="5" width="9.140625" bestFit="1" customWidth="1"/>
    <col min="6" max="6" width="9.5703125" bestFit="1" customWidth="1"/>
    <col min="7" max="8" width="9.140625" bestFit="1" customWidth="1"/>
    <col min="9" max="9" width="11.140625" bestFit="1" customWidth="1"/>
    <col min="10" max="10" width="9.140625" bestFit="1" customWidth="1"/>
    <col min="11" max="11" width="13.28515625" customWidth="1"/>
  </cols>
  <sheetData>
    <row r="1" spans="1:11" ht="18" customHeight="1">
      <c r="A1" s="27" t="s">
        <v>388</v>
      </c>
    </row>
    <row r="2" spans="1:11" ht="18" customHeight="1">
      <c r="A2" s="27" t="s">
        <v>342</v>
      </c>
    </row>
    <row r="3" spans="1:11">
      <c r="A3" s="2"/>
      <c r="B3" s="142"/>
    </row>
    <row r="4" spans="1:11">
      <c r="A4" s="2"/>
      <c r="B4" s="143"/>
      <c r="C4" s="4"/>
      <c r="D4" t="s">
        <v>47</v>
      </c>
      <c r="E4" t="s">
        <v>48</v>
      </c>
      <c r="G4" t="s">
        <v>107</v>
      </c>
      <c r="H4" t="s">
        <v>108</v>
      </c>
      <c r="I4" t="s">
        <v>109</v>
      </c>
      <c r="J4" t="s">
        <v>40</v>
      </c>
      <c r="K4" s="75" t="s">
        <v>41</v>
      </c>
    </row>
    <row r="5" spans="1:11">
      <c r="A5" s="54" t="s">
        <v>443</v>
      </c>
      <c r="B5" s="144">
        <v>1</v>
      </c>
      <c r="C5" s="74" t="s">
        <v>171</v>
      </c>
      <c r="D5" s="5">
        <v>546</v>
      </c>
      <c r="E5" s="5">
        <v>20</v>
      </c>
      <c r="F5" s="5">
        <v>21</v>
      </c>
      <c r="G5" s="5">
        <v>47</v>
      </c>
      <c r="H5" s="5"/>
      <c r="I5" s="5"/>
      <c r="J5" s="5"/>
      <c r="K5" s="9">
        <v>0</v>
      </c>
    </row>
    <row r="6" spans="1:11">
      <c r="A6" s="2" t="s">
        <v>263</v>
      </c>
      <c r="B6" s="2">
        <v>1</v>
      </c>
      <c r="C6" s="2" t="s">
        <v>363</v>
      </c>
      <c r="D6">
        <v>20</v>
      </c>
      <c r="E6">
        <v>0</v>
      </c>
      <c r="F6">
        <v>2</v>
      </c>
      <c r="G6">
        <v>1.5</v>
      </c>
      <c r="H6">
        <v>0</v>
      </c>
      <c r="I6">
        <f>125/2</f>
        <v>62.5</v>
      </c>
      <c r="J6">
        <v>1.5</v>
      </c>
      <c r="K6">
        <v>0</v>
      </c>
    </row>
    <row r="7" spans="1:11">
      <c r="A7" s="2" t="s">
        <v>292</v>
      </c>
      <c r="B7" s="2">
        <v>1</v>
      </c>
      <c r="C7" s="2" t="s">
        <v>293</v>
      </c>
      <c r="D7">
        <v>95</v>
      </c>
      <c r="E7">
        <v>0</v>
      </c>
      <c r="F7">
        <v>25</v>
      </c>
      <c r="G7">
        <v>0</v>
      </c>
      <c r="H7">
        <v>3</v>
      </c>
      <c r="I7">
        <v>1</v>
      </c>
      <c r="J7">
        <v>13</v>
      </c>
      <c r="K7" s="9">
        <v>0</v>
      </c>
    </row>
    <row r="8" spans="1:11">
      <c r="A8" s="2" t="s">
        <v>346</v>
      </c>
      <c r="B8" s="2">
        <v>1</v>
      </c>
      <c r="C8" s="2" t="s">
        <v>341</v>
      </c>
      <c r="D8">
        <f>182*2</f>
        <v>364</v>
      </c>
      <c r="E8">
        <v>4</v>
      </c>
      <c r="F8">
        <v>47</v>
      </c>
      <c r="G8">
        <v>0</v>
      </c>
      <c r="H8">
        <v>5</v>
      </c>
      <c r="I8">
        <v>19</v>
      </c>
      <c r="J8">
        <v>34</v>
      </c>
      <c r="K8">
        <v>0</v>
      </c>
    </row>
    <row r="9" spans="1:11">
      <c r="A9" s="2" t="s">
        <v>395</v>
      </c>
      <c r="B9" s="2">
        <v>1</v>
      </c>
      <c r="C9" s="2" t="s">
        <v>371</v>
      </c>
      <c r="D9">
        <v>289</v>
      </c>
      <c r="E9">
        <v>3.4</v>
      </c>
      <c r="F9">
        <v>14.9</v>
      </c>
      <c r="G9">
        <v>26.6</v>
      </c>
      <c r="H9">
        <v>11.8</v>
      </c>
      <c r="I9">
        <v>14</v>
      </c>
      <c r="J9">
        <v>0.5</v>
      </c>
      <c r="K9" s="9">
        <v>0</v>
      </c>
    </row>
    <row r="10" spans="1:11">
      <c r="A10" s="2" t="s">
        <v>301</v>
      </c>
      <c r="B10" s="2">
        <v>1</v>
      </c>
      <c r="C10" s="2" t="s">
        <v>294</v>
      </c>
      <c r="D10">
        <v>121</v>
      </c>
      <c r="E10">
        <v>1</v>
      </c>
      <c r="F10">
        <v>31</v>
      </c>
      <c r="G10">
        <v>0</v>
      </c>
      <c r="K10" s="9">
        <v>0</v>
      </c>
    </row>
    <row r="11" spans="1:11">
      <c r="A11" s="2" t="s">
        <v>94</v>
      </c>
      <c r="B11" s="2">
        <v>1</v>
      </c>
      <c r="C11" s="2" t="s">
        <v>522</v>
      </c>
      <c r="D11">
        <v>44</v>
      </c>
      <c r="E11">
        <v>2</v>
      </c>
      <c r="F11">
        <v>10</v>
      </c>
      <c r="G11">
        <v>0</v>
      </c>
      <c r="H11">
        <v>2</v>
      </c>
      <c r="I11">
        <v>77</v>
      </c>
      <c r="J11">
        <v>8</v>
      </c>
      <c r="K11">
        <v>0</v>
      </c>
    </row>
    <row r="12" spans="1:11">
      <c r="A12" s="2" t="s">
        <v>420</v>
      </c>
      <c r="B12" s="2">
        <v>1</v>
      </c>
      <c r="C12" s="2" t="s">
        <v>171</v>
      </c>
      <c r="D12">
        <v>18</v>
      </c>
      <c r="E12">
        <v>0.8</v>
      </c>
      <c r="F12">
        <v>4.2</v>
      </c>
      <c r="G12">
        <v>0.2</v>
      </c>
      <c r="H12">
        <v>1.6</v>
      </c>
      <c r="I12">
        <v>3</v>
      </c>
      <c r="J12">
        <v>2.2000000000000002</v>
      </c>
      <c r="K12" s="9">
        <v>0</v>
      </c>
    </row>
    <row r="13" spans="1:11">
      <c r="A13" s="2" t="s">
        <v>267</v>
      </c>
      <c r="B13" s="2">
        <v>1</v>
      </c>
      <c r="C13" s="2" t="s">
        <v>268</v>
      </c>
      <c r="D13">
        <f>3.5*110</f>
        <v>385</v>
      </c>
      <c r="E13">
        <f>3.5*6</f>
        <v>21</v>
      </c>
      <c r="F13">
        <f>3.5*19</f>
        <v>66.5</v>
      </c>
      <c r="G13">
        <v>0</v>
      </c>
      <c r="K13" s="9">
        <v>0</v>
      </c>
    </row>
    <row r="14" spans="1:11">
      <c r="A14" s="2" t="s">
        <v>190</v>
      </c>
      <c r="C14" s="2"/>
    </row>
    <row r="15" spans="1:11">
      <c r="A15" s="2" t="s">
        <v>203</v>
      </c>
      <c r="B15" s="2">
        <v>1</v>
      </c>
      <c r="C15" s="2" t="s">
        <v>498</v>
      </c>
      <c r="D15">
        <v>84</v>
      </c>
      <c r="E15">
        <v>1</v>
      </c>
      <c r="F15">
        <v>21</v>
      </c>
      <c r="G15">
        <v>0</v>
      </c>
      <c r="H15">
        <v>4</v>
      </c>
      <c r="I15">
        <v>1</v>
      </c>
      <c r="J15">
        <v>15</v>
      </c>
      <c r="K15" s="9">
        <v>0</v>
      </c>
    </row>
    <row r="16" spans="1:11">
      <c r="A16" s="2" t="s">
        <v>249</v>
      </c>
      <c r="B16" s="2">
        <v>1</v>
      </c>
      <c r="C16" s="2" t="s">
        <v>462</v>
      </c>
      <c r="D16">
        <v>207</v>
      </c>
      <c r="E16">
        <v>17</v>
      </c>
      <c r="F16">
        <v>40</v>
      </c>
      <c r="G16">
        <v>2</v>
      </c>
      <c r="H16">
        <v>16</v>
      </c>
      <c r="I16">
        <v>201</v>
      </c>
      <c r="J16">
        <v>10</v>
      </c>
      <c r="K16" s="9">
        <v>0</v>
      </c>
    </row>
    <row r="17" spans="1:11">
      <c r="A17" s="2" t="s">
        <v>356</v>
      </c>
      <c r="B17" s="2">
        <v>1</v>
      </c>
      <c r="C17" s="2" t="s">
        <v>437</v>
      </c>
      <c r="D17">
        <v>364</v>
      </c>
      <c r="E17">
        <v>29</v>
      </c>
      <c r="F17">
        <v>64</v>
      </c>
      <c r="G17">
        <v>5</v>
      </c>
      <c r="H17">
        <v>25</v>
      </c>
      <c r="I17">
        <v>339</v>
      </c>
      <c r="J17">
        <v>19</v>
      </c>
      <c r="K17">
        <v>0</v>
      </c>
    </row>
    <row r="18" spans="1:11">
      <c r="A18" s="2" t="s">
        <v>265</v>
      </c>
      <c r="B18" s="2">
        <v>1</v>
      </c>
      <c r="C18" s="2" t="s">
        <v>171</v>
      </c>
      <c r="D18">
        <f>160*4</f>
        <v>640</v>
      </c>
      <c r="E18">
        <v>16</v>
      </c>
      <c r="F18">
        <f>35*4</f>
        <v>140</v>
      </c>
      <c r="G18">
        <v>0</v>
      </c>
      <c r="K18" s="9">
        <v>0</v>
      </c>
    </row>
    <row r="19" spans="1:11">
      <c r="A19" s="2" t="s">
        <v>509</v>
      </c>
      <c r="B19" s="2">
        <v>1</v>
      </c>
      <c r="C19" s="2" t="s">
        <v>510</v>
      </c>
      <c r="D19">
        <v>63</v>
      </c>
      <c r="E19">
        <v>1.4</v>
      </c>
      <c r="F19">
        <v>16.399999999999999</v>
      </c>
      <c r="G19">
        <v>0.1</v>
      </c>
      <c r="H19">
        <v>2.8</v>
      </c>
      <c r="I19">
        <v>6</v>
      </c>
      <c r="J19">
        <v>3.1</v>
      </c>
      <c r="K19" s="9">
        <v>0</v>
      </c>
    </row>
    <row r="20" spans="1:11">
      <c r="A20" s="2" t="s">
        <v>303</v>
      </c>
      <c r="B20" s="2">
        <v>1</v>
      </c>
      <c r="C20" s="2" t="s">
        <v>304</v>
      </c>
      <c r="D20">
        <v>19</v>
      </c>
      <c r="E20">
        <v>1</v>
      </c>
      <c r="F20">
        <v>4</v>
      </c>
      <c r="G20">
        <v>0</v>
      </c>
      <c r="H20">
        <v>2</v>
      </c>
      <c r="I20">
        <v>20</v>
      </c>
      <c r="J20">
        <v>2</v>
      </c>
      <c r="K20">
        <v>0</v>
      </c>
    </row>
    <row r="21" spans="1:11">
      <c r="A21" s="2" t="s">
        <v>270</v>
      </c>
      <c r="B21" s="2">
        <v>1</v>
      </c>
      <c r="C21" s="2" t="s">
        <v>341</v>
      </c>
      <c r="D21">
        <v>170</v>
      </c>
      <c r="E21">
        <v>4</v>
      </c>
      <c r="F21">
        <v>42</v>
      </c>
      <c r="G21">
        <v>0</v>
      </c>
      <c r="H21">
        <v>6</v>
      </c>
      <c r="I21">
        <v>70</v>
      </c>
      <c r="J21">
        <v>18</v>
      </c>
      <c r="K21">
        <v>0</v>
      </c>
    </row>
    <row r="22" spans="1:11">
      <c r="A22" s="2" t="s">
        <v>185</v>
      </c>
      <c r="B22" s="2">
        <v>1</v>
      </c>
      <c r="C22" s="2" t="s">
        <v>186</v>
      </c>
      <c r="D22">
        <v>90</v>
      </c>
      <c r="E22">
        <v>3</v>
      </c>
      <c r="F22">
        <v>18</v>
      </c>
      <c r="G22">
        <v>0</v>
      </c>
      <c r="H22">
        <v>3</v>
      </c>
      <c r="I22">
        <f>15*3</f>
        <v>45</v>
      </c>
      <c r="J22">
        <v>12</v>
      </c>
      <c r="K22">
        <v>0</v>
      </c>
    </row>
    <row r="23" spans="1:11">
      <c r="A23" s="2" t="s">
        <v>187</v>
      </c>
      <c r="B23" s="2">
        <v>1</v>
      </c>
      <c r="C23" s="2" t="s">
        <v>268</v>
      </c>
      <c r="D23">
        <f>110*3</f>
        <v>330</v>
      </c>
      <c r="E23">
        <v>24</v>
      </c>
      <c r="F23">
        <f>16*3</f>
        <v>48</v>
      </c>
      <c r="G23">
        <v>3</v>
      </c>
      <c r="H23">
        <v>15</v>
      </c>
      <c r="I23">
        <f>400</f>
        <v>400</v>
      </c>
      <c r="J23">
        <v>9</v>
      </c>
      <c r="K23">
        <v>0</v>
      </c>
    </row>
    <row r="24" spans="1:11">
      <c r="A24" s="2" t="s">
        <v>314</v>
      </c>
      <c r="B24" s="2">
        <v>1</v>
      </c>
      <c r="C24" s="2" t="s">
        <v>501</v>
      </c>
      <c r="D24">
        <v>501</v>
      </c>
      <c r="E24">
        <v>10</v>
      </c>
      <c r="F24">
        <v>115</v>
      </c>
      <c r="G24">
        <v>1</v>
      </c>
      <c r="H24">
        <v>8</v>
      </c>
      <c r="I24">
        <v>372</v>
      </c>
      <c r="J24">
        <v>27</v>
      </c>
      <c r="K24">
        <v>0</v>
      </c>
    </row>
    <row r="25" spans="1:11">
      <c r="A25" s="2" t="s">
        <v>314</v>
      </c>
      <c r="B25" s="2">
        <v>1</v>
      </c>
      <c r="C25" s="2" t="s">
        <v>501</v>
      </c>
      <c r="D25">
        <v>501</v>
      </c>
      <c r="E25">
        <v>10</v>
      </c>
      <c r="F25">
        <v>115</v>
      </c>
      <c r="G25">
        <v>1</v>
      </c>
      <c r="H25">
        <v>8</v>
      </c>
      <c r="I25">
        <v>372</v>
      </c>
      <c r="J25">
        <v>27</v>
      </c>
      <c r="K25">
        <v>0</v>
      </c>
    </row>
    <row r="26" spans="1:11">
      <c r="A26" s="2" t="s">
        <v>411</v>
      </c>
      <c r="B26" s="2">
        <v>1</v>
      </c>
      <c r="C26" s="2"/>
      <c r="D26">
        <v>30</v>
      </c>
      <c r="E26">
        <v>1</v>
      </c>
      <c r="F26">
        <v>7</v>
      </c>
      <c r="G26">
        <v>0</v>
      </c>
      <c r="H26">
        <v>2</v>
      </c>
      <c r="I26">
        <v>50</v>
      </c>
      <c r="J26">
        <v>3</v>
      </c>
      <c r="K26">
        <v>0</v>
      </c>
    </row>
    <row r="27" spans="1:11">
      <c r="A27" s="2" t="s">
        <v>175</v>
      </c>
      <c r="B27" s="2">
        <v>1</v>
      </c>
      <c r="C27" s="2"/>
      <c r="D27">
        <v>144</v>
      </c>
      <c r="E27">
        <v>11</v>
      </c>
      <c r="F27">
        <v>30</v>
      </c>
      <c r="G27">
        <v>1</v>
      </c>
      <c r="H27">
        <v>14</v>
      </c>
      <c r="I27">
        <v>173</v>
      </c>
      <c r="J27">
        <v>14</v>
      </c>
      <c r="K27">
        <v>0</v>
      </c>
    </row>
    <row r="28" spans="1:11">
      <c r="A28" s="2" t="s">
        <v>192</v>
      </c>
      <c r="B28" s="2">
        <v>1</v>
      </c>
      <c r="C28" s="2"/>
    </row>
    <row r="29" spans="1:11">
      <c r="A29" s="2" t="s">
        <v>358</v>
      </c>
      <c r="B29" s="2">
        <v>1</v>
      </c>
      <c r="C29" s="2" t="s">
        <v>501</v>
      </c>
      <c r="D29">
        <f>110*3.5</f>
        <v>385</v>
      </c>
      <c r="E29">
        <f>5*3.5</f>
        <v>17.5</v>
      </c>
      <c r="F29">
        <f>20*3.5</f>
        <v>70</v>
      </c>
      <c r="G29">
        <f>2*3.5</f>
        <v>7</v>
      </c>
      <c r="H29">
        <f>6*3.5</f>
        <v>21</v>
      </c>
      <c r="I29">
        <v>35</v>
      </c>
      <c r="J29">
        <v>3.5</v>
      </c>
      <c r="K29" s="9">
        <v>0</v>
      </c>
    </row>
    <row r="30" spans="1:11">
      <c r="A30" s="2" t="s">
        <v>35</v>
      </c>
      <c r="B30" s="2">
        <v>1</v>
      </c>
      <c r="C30" s="2" t="s">
        <v>268</v>
      </c>
      <c r="D30">
        <f>35*7</f>
        <v>245</v>
      </c>
      <c r="E30">
        <v>0</v>
      </c>
      <c r="F30">
        <v>56</v>
      </c>
      <c r="G30">
        <v>0</v>
      </c>
      <c r="H30">
        <v>0</v>
      </c>
      <c r="I30">
        <v>70</v>
      </c>
      <c r="J30">
        <v>28</v>
      </c>
      <c r="K30">
        <v>0</v>
      </c>
    </row>
    <row r="31" spans="1:11">
      <c r="A31" s="2" t="s">
        <v>134</v>
      </c>
      <c r="B31" s="2">
        <v>1</v>
      </c>
      <c r="C31" s="2" t="s">
        <v>505</v>
      </c>
      <c r="D31">
        <v>216</v>
      </c>
      <c r="E31">
        <v>5</v>
      </c>
      <c r="F31">
        <v>45</v>
      </c>
      <c r="G31">
        <v>2</v>
      </c>
      <c r="H31">
        <v>4</v>
      </c>
      <c r="I31">
        <v>10</v>
      </c>
      <c r="J31">
        <v>1</v>
      </c>
      <c r="K31">
        <v>0</v>
      </c>
    </row>
    <row r="32" spans="1:11">
      <c r="A32" s="2" t="s">
        <v>166</v>
      </c>
      <c r="B32" s="2">
        <v>1</v>
      </c>
      <c r="C32" s="2" t="s">
        <v>65</v>
      </c>
      <c r="D32">
        <v>100</v>
      </c>
      <c r="E32">
        <v>2</v>
      </c>
      <c r="F32">
        <v>20</v>
      </c>
      <c r="G32">
        <v>1.5</v>
      </c>
      <c r="H32">
        <v>2</v>
      </c>
      <c r="I32">
        <v>50</v>
      </c>
      <c r="J32">
        <v>0</v>
      </c>
      <c r="K32">
        <v>0</v>
      </c>
    </row>
    <row r="33" spans="1:11">
      <c r="A33" s="2" t="s">
        <v>508</v>
      </c>
      <c r="B33" s="2">
        <v>1</v>
      </c>
      <c r="C33" s="2" t="s">
        <v>341</v>
      </c>
      <c r="D33" s="53">
        <f>70.5*4</f>
        <v>282</v>
      </c>
      <c r="E33" s="53">
        <v>8</v>
      </c>
      <c r="F33" s="53">
        <f>17*4</f>
        <v>68</v>
      </c>
      <c r="G33" s="53">
        <f>0.39*4</f>
        <v>1.56</v>
      </c>
      <c r="H33" s="53">
        <f>2.88*4</f>
        <v>11.52</v>
      </c>
      <c r="I33" s="53">
        <f>211.83*4</f>
        <v>847.32</v>
      </c>
      <c r="J33" s="53">
        <f>3.68*4</f>
        <v>14.72</v>
      </c>
      <c r="K33" s="53">
        <v>0</v>
      </c>
    </row>
    <row r="34" spans="1:11">
      <c r="A34" s="2" t="s">
        <v>168</v>
      </c>
      <c r="B34" s="2">
        <v>28</v>
      </c>
      <c r="C34" s="2" t="s">
        <v>191</v>
      </c>
      <c r="D34">
        <f>20*13</f>
        <v>260</v>
      </c>
      <c r="E34">
        <v>0</v>
      </c>
      <c r="F34">
        <f>4*13</f>
        <v>52</v>
      </c>
      <c r="G34">
        <v>0</v>
      </c>
      <c r="H34">
        <v>13</v>
      </c>
      <c r="I34">
        <f>150*13</f>
        <v>1950</v>
      </c>
      <c r="J34">
        <f>2*13</f>
        <v>26</v>
      </c>
      <c r="K34">
        <v>0</v>
      </c>
    </row>
    <row r="35" spans="1:11">
      <c r="A35" s="2" t="s">
        <v>332</v>
      </c>
      <c r="B35" s="2">
        <v>1</v>
      </c>
      <c r="C35" s="2"/>
      <c r="D35">
        <v>24</v>
      </c>
      <c r="F35">
        <v>4</v>
      </c>
      <c r="G35">
        <v>0</v>
      </c>
      <c r="H35">
        <v>1</v>
      </c>
      <c r="I35">
        <v>4</v>
      </c>
      <c r="J35">
        <v>3</v>
      </c>
      <c r="K35">
        <v>0</v>
      </c>
    </row>
    <row r="36" spans="1:11">
      <c r="A36" s="2" t="s">
        <v>468</v>
      </c>
      <c r="B36" s="2">
        <v>1</v>
      </c>
      <c r="C36" s="2" t="s">
        <v>363</v>
      </c>
    </row>
    <row r="37" spans="1:11">
      <c r="A37" s="2" t="s">
        <v>467</v>
      </c>
      <c r="B37" s="2">
        <v>1</v>
      </c>
      <c r="C37" s="2" t="s">
        <v>171</v>
      </c>
      <c r="D37">
        <v>100</v>
      </c>
      <c r="E37">
        <v>1</v>
      </c>
      <c r="F37">
        <v>24</v>
      </c>
      <c r="G37">
        <v>0</v>
      </c>
      <c r="H37">
        <v>3</v>
      </c>
      <c r="I37">
        <v>0</v>
      </c>
      <c r="J37">
        <v>18</v>
      </c>
      <c r="K37" s="9">
        <v>0</v>
      </c>
    </row>
    <row r="38" spans="1:11">
      <c r="A38" s="2" t="s">
        <v>343</v>
      </c>
      <c r="B38" s="2">
        <v>1</v>
      </c>
      <c r="C38" s="2" t="s">
        <v>344</v>
      </c>
      <c r="D38">
        <v>50</v>
      </c>
      <c r="E38">
        <v>2</v>
      </c>
      <c r="F38">
        <v>6.5</v>
      </c>
      <c r="G38">
        <v>1</v>
      </c>
      <c r="K38" s="9">
        <v>0</v>
      </c>
    </row>
    <row r="39" spans="1:11">
      <c r="A39" s="2" t="s">
        <v>486</v>
      </c>
      <c r="C39" s="2"/>
    </row>
    <row r="40" spans="1:11">
      <c r="A40" s="2" t="s">
        <v>357</v>
      </c>
      <c r="B40" s="2">
        <v>1</v>
      </c>
      <c r="C40" s="2" t="s">
        <v>437</v>
      </c>
      <c r="D40">
        <f>246*2</f>
        <v>492</v>
      </c>
      <c r="E40">
        <v>28</v>
      </c>
      <c r="F40">
        <v>88</v>
      </c>
      <c r="G40">
        <v>2</v>
      </c>
      <c r="H40">
        <v>30</v>
      </c>
      <c r="I40">
        <f>575*2</f>
        <v>1150</v>
      </c>
      <c r="J40">
        <v>10</v>
      </c>
    </row>
    <row r="41" spans="1:11">
      <c r="A41" s="2" t="s">
        <v>298</v>
      </c>
      <c r="B41" s="2">
        <v>1</v>
      </c>
      <c r="C41" s="2" t="s">
        <v>171</v>
      </c>
      <c r="D41">
        <v>200</v>
      </c>
      <c r="E41">
        <v>16</v>
      </c>
      <c r="F41">
        <v>18</v>
      </c>
      <c r="G41">
        <v>6</v>
      </c>
      <c r="H41">
        <v>8</v>
      </c>
      <c r="I41">
        <v>400</v>
      </c>
      <c r="J41">
        <v>2</v>
      </c>
      <c r="K41" s="9">
        <v>0</v>
      </c>
    </row>
    <row r="42" spans="1:11">
      <c r="A42" s="2" t="s">
        <v>450</v>
      </c>
      <c r="B42" s="2">
        <v>1</v>
      </c>
      <c r="C42" s="2" t="s">
        <v>451</v>
      </c>
      <c r="D42">
        <v>100</v>
      </c>
      <c r="E42">
        <v>4.5</v>
      </c>
      <c r="F42">
        <v>17.5</v>
      </c>
      <c r="G42">
        <v>0.75</v>
      </c>
      <c r="H42">
        <v>2</v>
      </c>
      <c r="I42">
        <v>0</v>
      </c>
      <c r="J42">
        <v>0.5</v>
      </c>
      <c r="K42" s="9">
        <v>0</v>
      </c>
    </row>
    <row r="43" spans="1:11">
      <c r="A43" s="2" t="s">
        <v>376</v>
      </c>
      <c r="B43" s="2">
        <v>1</v>
      </c>
      <c r="C43" s="2" t="s">
        <v>271</v>
      </c>
      <c r="D43">
        <v>385</v>
      </c>
      <c r="E43">
        <f>8*5</f>
        <v>40</v>
      </c>
      <c r="F43">
        <v>10</v>
      </c>
      <c r="G43">
        <v>20</v>
      </c>
      <c r="K43" s="9">
        <v>0</v>
      </c>
    </row>
    <row r="44" spans="1:11">
      <c r="A44" s="2" t="s">
        <v>22</v>
      </c>
      <c r="B44" s="2">
        <v>1</v>
      </c>
      <c r="C44" s="2" t="s">
        <v>361</v>
      </c>
      <c r="D44">
        <v>80</v>
      </c>
      <c r="E44">
        <v>4</v>
      </c>
      <c r="F44">
        <v>15</v>
      </c>
      <c r="G44">
        <v>0.5</v>
      </c>
      <c r="K44" s="9">
        <v>0</v>
      </c>
    </row>
    <row r="45" spans="1:11">
      <c r="A45" s="2" t="s">
        <v>479</v>
      </c>
      <c r="B45" s="2">
        <v>1</v>
      </c>
      <c r="C45" s="2" t="s">
        <v>498</v>
      </c>
      <c r="D45">
        <v>380</v>
      </c>
      <c r="E45">
        <v>16</v>
      </c>
      <c r="F45">
        <v>80</v>
      </c>
      <c r="G45">
        <v>2</v>
      </c>
      <c r="K45" s="9">
        <v>0</v>
      </c>
    </row>
    <row r="46" spans="1:11">
      <c r="A46" s="2" t="s">
        <v>428</v>
      </c>
      <c r="B46" s="2">
        <v>1</v>
      </c>
      <c r="C46" s="2" t="s">
        <v>335</v>
      </c>
      <c r="D46">
        <f>41/4</f>
        <v>10.25</v>
      </c>
      <c r="E46">
        <f>2/4</f>
        <v>0.5</v>
      </c>
      <c r="F46">
        <v>2</v>
      </c>
      <c r="G46">
        <v>0</v>
      </c>
      <c r="H46">
        <v>2</v>
      </c>
      <c r="I46">
        <v>0</v>
      </c>
      <c r="J46">
        <v>0</v>
      </c>
      <c r="K46">
        <v>0</v>
      </c>
    </row>
    <row r="47" spans="1:11">
      <c r="A47" s="2" t="s">
        <v>252</v>
      </c>
      <c r="B47" s="2">
        <v>1</v>
      </c>
      <c r="C47" s="2" t="s">
        <v>171</v>
      </c>
      <c r="D47">
        <v>187</v>
      </c>
      <c r="E47">
        <v>13</v>
      </c>
      <c r="F47">
        <v>33</v>
      </c>
      <c r="G47">
        <v>1</v>
      </c>
      <c r="H47">
        <v>9</v>
      </c>
      <c r="I47">
        <v>9</v>
      </c>
      <c r="J47">
        <v>3</v>
      </c>
      <c r="K47" s="9">
        <v>0</v>
      </c>
    </row>
    <row r="48" spans="1:11">
      <c r="A48" s="2" t="s">
        <v>340</v>
      </c>
      <c r="B48" s="2">
        <v>1</v>
      </c>
      <c r="C48" s="2" t="s">
        <v>437</v>
      </c>
      <c r="D48">
        <f>187*2</f>
        <v>374</v>
      </c>
      <c r="E48">
        <v>26</v>
      </c>
      <c r="F48">
        <v>66</v>
      </c>
      <c r="G48">
        <v>2</v>
      </c>
      <c r="H48">
        <v>18</v>
      </c>
      <c r="I48">
        <v>18</v>
      </c>
      <c r="J48">
        <v>9</v>
      </c>
      <c r="K48">
        <v>0</v>
      </c>
    </row>
    <row r="49" spans="1:11">
      <c r="A49" s="2" t="s">
        <v>364</v>
      </c>
      <c r="B49" s="2">
        <v>1</v>
      </c>
      <c r="C49" s="2" t="s">
        <v>363</v>
      </c>
      <c r="D49">
        <v>120</v>
      </c>
      <c r="G49">
        <v>13.6</v>
      </c>
      <c r="K49" s="9">
        <v>0</v>
      </c>
    </row>
    <row r="50" spans="1:11">
      <c r="A50" s="2"/>
      <c r="C50" s="2"/>
      <c r="K50" s="60"/>
    </row>
    <row r="51" spans="1:11">
      <c r="A51" s="2" t="s">
        <v>234</v>
      </c>
      <c r="B51" s="2">
        <v>1</v>
      </c>
      <c r="C51" s="2" t="s">
        <v>171</v>
      </c>
      <c r="D51">
        <v>150</v>
      </c>
      <c r="E51">
        <f>3*3/2</f>
        <v>4.5</v>
      </c>
      <c r="F51">
        <f>21*3/2</f>
        <v>31.5</v>
      </c>
      <c r="G51">
        <v>1.5</v>
      </c>
      <c r="H51">
        <v>1.5</v>
      </c>
      <c r="I51">
        <v>0</v>
      </c>
      <c r="J51">
        <f>8*3/2</f>
        <v>12</v>
      </c>
      <c r="K51">
        <v>0</v>
      </c>
    </row>
    <row r="52" spans="1:11">
      <c r="A52" s="2" t="s">
        <v>380</v>
      </c>
      <c r="B52" s="2">
        <v>1</v>
      </c>
      <c r="C52" s="2" t="s">
        <v>416</v>
      </c>
      <c r="D52">
        <v>107</v>
      </c>
      <c r="E52">
        <v>1</v>
      </c>
      <c r="F52">
        <v>28</v>
      </c>
      <c r="G52">
        <v>0</v>
      </c>
      <c r="H52">
        <v>3</v>
      </c>
      <c r="I52">
        <v>3</v>
      </c>
      <c r="J52">
        <v>24</v>
      </c>
      <c r="K52">
        <v>0</v>
      </c>
    </row>
    <row r="53" spans="1:11">
      <c r="A53" s="2" t="s">
        <v>278</v>
      </c>
      <c r="B53" s="2">
        <v>1</v>
      </c>
      <c r="C53" s="2" t="s">
        <v>297</v>
      </c>
      <c r="D53">
        <f>150*2.5</f>
        <v>375</v>
      </c>
      <c r="E53">
        <f>18*2.5</f>
        <v>45</v>
      </c>
      <c r="F53">
        <f>8*2.5</f>
        <v>20</v>
      </c>
      <c r="G53">
        <f>5*2.5</f>
        <v>12.5</v>
      </c>
      <c r="H53">
        <f>3*2.5</f>
        <v>7.5</v>
      </c>
      <c r="I53">
        <f>400*2.5</f>
        <v>1000</v>
      </c>
      <c r="J53">
        <v>2.5</v>
      </c>
      <c r="K53" s="9">
        <v>0</v>
      </c>
    </row>
    <row r="54" spans="1:11">
      <c r="A54" s="2" t="s">
        <v>279</v>
      </c>
      <c r="B54" s="2">
        <v>1</v>
      </c>
      <c r="C54" s="2" t="s">
        <v>297</v>
      </c>
      <c r="D54">
        <f>90*4</f>
        <v>360</v>
      </c>
      <c r="E54">
        <f>14*4</f>
        <v>56</v>
      </c>
      <c r="F54">
        <f>4*4</f>
        <v>16</v>
      </c>
      <c r="G54">
        <v>8</v>
      </c>
      <c r="H54">
        <v>8</v>
      </c>
      <c r="I54">
        <f>330*4</f>
        <v>1320</v>
      </c>
      <c r="K54" s="9">
        <v>0</v>
      </c>
    </row>
    <row r="55" spans="1:11">
      <c r="A55" s="2" t="s">
        <v>374</v>
      </c>
      <c r="B55" s="2">
        <v>1</v>
      </c>
      <c r="C55" s="2" t="s">
        <v>259</v>
      </c>
      <c r="D55">
        <v>50</v>
      </c>
      <c r="E55">
        <v>4</v>
      </c>
      <c r="F55">
        <v>4</v>
      </c>
      <c r="G55">
        <v>1.75</v>
      </c>
      <c r="K55" s="9">
        <v>0</v>
      </c>
    </row>
    <row r="56" spans="1:11">
      <c r="A56" s="2" t="s">
        <v>489</v>
      </c>
      <c r="B56" s="2">
        <v>1</v>
      </c>
      <c r="C56" s="2" t="s">
        <v>421</v>
      </c>
      <c r="D56">
        <v>4</v>
      </c>
      <c r="I56">
        <v>1</v>
      </c>
    </row>
    <row r="57" spans="1:11">
      <c r="A57" s="2" t="s">
        <v>347</v>
      </c>
      <c r="B57" s="2">
        <v>1</v>
      </c>
      <c r="C57" s="2" t="s">
        <v>341</v>
      </c>
      <c r="D57">
        <v>200</v>
      </c>
      <c r="E57">
        <v>4</v>
      </c>
      <c r="F57">
        <v>50</v>
      </c>
      <c r="G57">
        <v>0</v>
      </c>
      <c r="H57">
        <v>6</v>
      </c>
      <c r="I57">
        <v>32</v>
      </c>
      <c r="J57">
        <v>36</v>
      </c>
      <c r="K57">
        <v>0</v>
      </c>
    </row>
    <row r="58" spans="1:11">
      <c r="A58" s="2" t="s">
        <v>174</v>
      </c>
      <c r="B58" s="2">
        <v>1</v>
      </c>
      <c r="C58" s="2" t="s">
        <v>371</v>
      </c>
      <c r="D58">
        <v>110</v>
      </c>
      <c r="E58">
        <v>2</v>
      </c>
      <c r="F58">
        <v>26</v>
      </c>
      <c r="G58">
        <v>0</v>
      </c>
      <c r="K58" s="9">
        <v>0</v>
      </c>
    </row>
    <row r="59" spans="1:11">
      <c r="A59" s="2" t="s">
        <v>499</v>
      </c>
      <c r="B59" s="2">
        <v>1</v>
      </c>
      <c r="C59" s="2" t="s">
        <v>498</v>
      </c>
      <c r="D59">
        <v>62</v>
      </c>
      <c r="E59">
        <v>1</v>
      </c>
      <c r="F59">
        <v>16</v>
      </c>
      <c r="G59">
        <v>0</v>
      </c>
      <c r="K59" s="9">
        <v>0</v>
      </c>
    </row>
    <row r="60" spans="1:11">
      <c r="A60" s="2" t="s">
        <v>439</v>
      </c>
      <c r="B60" s="2">
        <v>1</v>
      </c>
      <c r="C60" s="2" t="s">
        <v>412</v>
      </c>
      <c r="D60">
        <v>104</v>
      </c>
      <c r="E60">
        <v>1</v>
      </c>
      <c r="F60">
        <v>27</v>
      </c>
      <c r="G60">
        <v>0</v>
      </c>
      <c r="H60">
        <v>1</v>
      </c>
      <c r="I60">
        <v>3</v>
      </c>
      <c r="J60">
        <v>23</v>
      </c>
      <c r="K60">
        <v>0</v>
      </c>
    </row>
    <row r="61" spans="1:11">
      <c r="A61" s="2" t="s">
        <v>258</v>
      </c>
      <c r="B61" s="2">
        <v>1</v>
      </c>
      <c r="C61" s="2" t="s">
        <v>498</v>
      </c>
      <c r="D61">
        <v>34</v>
      </c>
      <c r="E61">
        <v>2</v>
      </c>
      <c r="F61">
        <v>8</v>
      </c>
      <c r="G61">
        <v>0</v>
      </c>
      <c r="K61" s="9">
        <v>0</v>
      </c>
    </row>
    <row r="62" spans="1:11">
      <c r="A62" s="2" t="s">
        <v>490</v>
      </c>
      <c r="B62" s="2">
        <v>1</v>
      </c>
      <c r="C62" s="2" t="s">
        <v>188</v>
      </c>
      <c r="D62">
        <v>141</v>
      </c>
      <c r="E62">
        <v>8.3000000000000007</v>
      </c>
      <c r="F62">
        <v>32.200000000000003</v>
      </c>
      <c r="G62">
        <v>0.5</v>
      </c>
      <c r="H62">
        <v>15.4</v>
      </c>
      <c r="I62">
        <v>27</v>
      </c>
      <c r="J62">
        <v>6.4</v>
      </c>
      <c r="K62">
        <v>0</v>
      </c>
    </row>
    <row r="63" spans="1:11">
      <c r="A63" s="2" t="s">
        <v>470</v>
      </c>
      <c r="B63" s="2">
        <v>1</v>
      </c>
      <c r="C63" s="2"/>
      <c r="D63">
        <v>24</v>
      </c>
      <c r="E63">
        <v>1</v>
      </c>
      <c r="F63">
        <v>6</v>
      </c>
      <c r="G63">
        <v>0</v>
      </c>
      <c r="H63">
        <v>2</v>
      </c>
      <c r="I63">
        <v>4</v>
      </c>
      <c r="J63">
        <v>3</v>
      </c>
      <c r="K63">
        <v>0</v>
      </c>
    </row>
    <row r="64" spans="1:11">
      <c r="A64" s="2" t="s">
        <v>211</v>
      </c>
      <c r="B64" s="2">
        <v>1</v>
      </c>
      <c r="C64" s="2" t="s">
        <v>230</v>
      </c>
      <c r="D64" s="73">
        <v>11.111111111111111</v>
      </c>
      <c r="E64" s="73">
        <v>0.27777777777777779</v>
      </c>
      <c r="F64" s="73">
        <v>0.16666666666666666</v>
      </c>
      <c r="G64" s="73">
        <v>1</v>
      </c>
      <c r="H64" s="73">
        <v>5.5555555555555552E-2</v>
      </c>
      <c r="I64" s="73">
        <v>4.166666666666667</v>
      </c>
      <c r="J64" s="73">
        <v>0</v>
      </c>
      <c r="K64" s="73">
        <v>0</v>
      </c>
    </row>
    <row r="65" spans="1:11">
      <c r="A65" s="2" t="s">
        <v>493</v>
      </c>
      <c r="B65" s="2">
        <v>2</v>
      </c>
      <c r="C65" s="2" t="s">
        <v>206</v>
      </c>
      <c r="D65">
        <v>10</v>
      </c>
      <c r="E65">
        <v>0</v>
      </c>
      <c r="F65">
        <v>2</v>
      </c>
      <c r="G65">
        <v>0</v>
      </c>
      <c r="H65">
        <v>0</v>
      </c>
      <c r="I65">
        <v>390</v>
      </c>
      <c r="J65">
        <v>2</v>
      </c>
      <c r="K65">
        <v>0</v>
      </c>
    </row>
    <row r="66" spans="1:11">
      <c r="A66" s="2" t="s">
        <v>455</v>
      </c>
      <c r="B66" s="2">
        <v>1</v>
      </c>
      <c r="C66" s="2" t="s">
        <v>498</v>
      </c>
      <c r="D66">
        <v>143</v>
      </c>
      <c r="E66">
        <v>3</v>
      </c>
      <c r="F66">
        <v>31</v>
      </c>
      <c r="G66">
        <v>0</v>
      </c>
      <c r="H66">
        <v>1</v>
      </c>
      <c r="I66">
        <v>5</v>
      </c>
      <c r="J66">
        <v>0</v>
      </c>
      <c r="K66" s="9">
        <v>0</v>
      </c>
    </row>
    <row r="67" spans="1:11">
      <c r="A67" s="2" t="s">
        <v>446</v>
      </c>
      <c r="B67" s="2">
        <v>1</v>
      </c>
      <c r="C67" s="2" t="s">
        <v>447</v>
      </c>
      <c r="D67" s="52">
        <v>280</v>
      </c>
      <c r="E67" s="52">
        <v>19</v>
      </c>
      <c r="F67" s="52">
        <v>35</v>
      </c>
      <c r="G67" s="52">
        <v>8</v>
      </c>
      <c r="H67" s="52">
        <v>13</v>
      </c>
      <c r="I67" s="52">
        <v>370</v>
      </c>
      <c r="J67" s="52">
        <v>3</v>
      </c>
      <c r="K67" s="9">
        <v>0</v>
      </c>
    </row>
    <row r="68" spans="1:11">
      <c r="A68" s="2" t="s">
        <v>483</v>
      </c>
      <c r="B68" s="2">
        <v>1</v>
      </c>
      <c r="C68" s="2" t="s">
        <v>437</v>
      </c>
      <c r="D68">
        <f>389*2</f>
        <v>778</v>
      </c>
      <c r="E68">
        <v>28</v>
      </c>
      <c r="F68">
        <f>74*2</f>
        <v>148</v>
      </c>
      <c r="G68">
        <v>6</v>
      </c>
      <c r="H68">
        <v>16</v>
      </c>
      <c r="I68">
        <f>103*2</f>
        <v>206</v>
      </c>
      <c r="J68">
        <v>4</v>
      </c>
      <c r="K68">
        <v>0</v>
      </c>
    </row>
    <row r="69" spans="1:11">
      <c r="A69" s="2" t="s">
        <v>456</v>
      </c>
      <c r="B69" s="2">
        <v>1</v>
      </c>
      <c r="C69" s="2" t="s">
        <v>257</v>
      </c>
      <c r="D69">
        <v>27</v>
      </c>
      <c r="E69">
        <v>1</v>
      </c>
      <c r="F69">
        <v>3</v>
      </c>
      <c r="G69">
        <v>1</v>
      </c>
      <c r="K69" s="9">
        <v>0</v>
      </c>
    </row>
    <row r="70" spans="1:11">
      <c r="A70" s="2" t="s">
        <v>410</v>
      </c>
      <c r="B70" s="2">
        <v>1</v>
      </c>
      <c r="C70" s="2" t="s">
        <v>341</v>
      </c>
      <c r="D70">
        <v>374</v>
      </c>
      <c r="E70">
        <v>9</v>
      </c>
      <c r="F70">
        <v>92</v>
      </c>
      <c r="G70">
        <v>0</v>
      </c>
      <c r="H70">
        <v>12</v>
      </c>
      <c r="I70">
        <v>10</v>
      </c>
      <c r="J70">
        <v>36</v>
      </c>
      <c r="K70">
        <v>0</v>
      </c>
    </row>
    <row r="71" spans="1:11">
      <c r="A71" s="2" t="s">
        <v>391</v>
      </c>
      <c r="B71" s="2">
        <v>1</v>
      </c>
      <c r="C71" s="2" t="s">
        <v>392</v>
      </c>
      <c r="D71">
        <f>45/5</f>
        <v>9</v>
      </c>
      <c r="E71">
        <v>0</v>
      </c>
      <c r="F71">
        <f>1/5</f>
        <v>0.2</v>
      </c>
      <c r="G71">
        <f>4.5/5</f>
        <v>0.9</v>
      </c>
      <c r="H71">
        <v>0</v>
      </c>
      <c r="I71">
        <f>130/5</f>
        <v>26</v>
      </c>
      <c r="J71">
        <v>0</v>
      </c>
      <c r="K71">
        <v>0</v>
      </c>
    </row>
    <row r="72" spans="1:11">
      <c r="A72" s="2" t="s">
        <v>333</v>
      </c>
      <c r="B72" s="2">
        <v>1</v>
      </c>
      <c r="C72" s="2" t="s">
        <v>415</v>
      </c>
      <c r="D72">
        <f>12*14</f>
        <v>168</v>
      </c>
      <c r="E72">
        <f>12</f>
        <v>12</v>
      </c>
      <c r="F72">
        <v>36</v>
      </c>
      <c r="G72">
        <v>0</v>
      </c>
      <c r="H72">
        <v>12</v>
      </c>
      <c r="I72">
        <v>14</v>
      </c>
      <c r="J72">
        <v>0</v>
      </c>
      <c r="K72">
        <v>0</v>
      </c>
    </row>
    <row r="73" spans="1:11">
      <c r="A73" s="2" t="s">
        <v>390</v>
      </c>
      <c r="C73" s="2"/>
    </row>
    <row r="74" spans="1:11">
      <c r="A74" s="2" t="s">
        <v>350</v>
      </c>
      <c r="B74" s="2">
        <v>1</v>
      </c>
      <c r="C74" s="2" t="s">
        <v>171</v>
      </c>
      <c r="D74">
        <f>70*4</f>
        <v>280</v>
      </c>
      <c r="E74">
        <v>32</v>
      </c>
      <c r="F74">
        <f>19*4</f>
        <v>76</v>
      </c>
      <c r="G74">
        <v>0</v>
      </c>
      <c r="K74" s="9">
        <v>0</v>
      </c>
    </row>
    <row r="75" spans="1:11">
      <c r="A75" s="2" t="s">
        <v>272</v>
      </c>
      <c r="B75" s="2">
        <v>1</v>
      </c>
      <c r="C75" s="2" t="s">
        <v>271</v>
      </c>
      <c r="D75">
        <v>200</v>
      </c>
      <c r="E75">
        <v>35</v>
      </c>
      <c r="F75">
        <v>5</v>
      </c>
      <c r="G75">
        <v>8</v>
      </c>
      <c r="H75">
        <v>3</v>
      </c>
      <c r="I75">
        <v>125</v>
      </c>
      <c r="K75" s="9">
        <v>0</v>
      </c>
    </row>
    <row r="76" spans="1:11">
      <c r="A76" s="2" t="s">
        <v>484</v>
      </c>
      <c r="B76" s="2">
        <v>1</v>
      </c>
      <c r="C76" s="2" t="s">
        <v>437</v>
      </c>
      <c r="D76">
        <f>438*2</f>
        <v>876</v>
      </c>
      <c r="E76">
        <v>99</v>
      </c>
      <c r="F76">
        <f>96*2</f>
        <v>192</v>
      </c>
      <c r="G76">
        <v>0</v>
      </c>
      <c r="H76">
        <v>56</v>
      </c>
      <c r="I76">
        <v>40</v>
      </c>
      <c r="J76">
        <v>30</v>
      </c>
      <c r="K76">
        <v>0</v>
      </c>
    </row>
    <row r="77" spans="1:11">
      <c r="A77" s="2" t="s">
        <v>299</v>
      </c>
      <c r="B77" s="2">
        <v>1</v>
      </c>
      <c r="C77" s="2" t="s">
        <v>300</v>
      </c>
      <c r="D77">
        <v>180</v>
      </c>
      <c r="E77">
        <v>8</v>
      </c>
      <c r="F77">
        <v>27</v>
      </c>
      <c r="G77">
        <v>6</v>
      </c>
      <c r="K77" s="9">
        <v>0</v>
      </c>
    </row>
    <row r="78" spans="1:11">
      <c r="A78" s="2" t="s">
        <v>36</v>
      </c>
      <c r="B78" s="2">
        <v>1</v>
      </c>
      <c r="C78" s="2"/>
      <c r="D78">
        <v>135</v>
      </c>
      <c r="E78">
        <v>1</v>
      </c>
      <c r="F78">
        <v>35</v>
      </c>
      <c r="G78">
        <v>1</v>
      </c>
      <c r="H78">
        <v>4</v>
      </c>
      <c r="I78">
        <v>4</v>
      </c>
      <c r="J78">
        <v>31</v>
      </c>
      <c r="K78">
        <v>0</v>
      </c>
    </row>
    <row r="79" spans="1:11">
      <c r="A79" s="2" t="s">
        <v>465</v>
      </c>
      <c r="B79" s="2">
        <v>1</v>
      </c>
      <c r="C79" s="2" t="s">
        <v>498</v>
      </c>
      <c r="D79">
        <v>840</v>
      </c>
      <c r="E79">
        <v>0</v>
      </c>
      <c r="F79">
        <v>216</v>
      </c>
      <c r="G79">
        <v>1</v>
      </c>
      <c r="H79">
        <v>0</v>
      </c>
      <c r="I79">
        <v>29</v>
      </c>
      <c r="J79">
        <v>192</v>
      </c>
      <c r="K79">
        <v>0</v>
      </c>
    </row>
    <row r="80" spans="1:11">
      <c r="A80" s="2" t="s">
        <v>465</v>
      </c>
      <c r="B80" s="2">
        <v>1</v>
      </c>
      <c r="C80" s="2" t="s">
        <v>498</v>
      </c>
      <c r="D80">
        <v>840</v>
      </c>
      <c r="E80">
        <v>0</v>
      </c>
      <c r="F80">
        <v>216</v>
      </c>
      <c r="G80">
        <v>1</v>
      </c>
      <c r="H80">
        <v>0</v>
      </c>
      <c r="I80">
        <v>29</v>
      </c>
      <c r="J80">
        <v>192</v>
      </c>
      <c r="K80">
        <v>0</v>
      </c>
    </row>
    <row r="81" spans="1:11">
      <c r="A81" s="2" t="s">
        <v>359</v>
      </c>
      <c r="B81" s="2">
        <v>1</v>
      </c>
      <c r="C81" s="2" t="s">
        <v>256</v>
      </c>
    </row>
    <row r="82" spans="1:11">
      <c r="A82" s="2" t="s">
        <v>167</v>
      </c>
      <c r="B82" s="2">
        <v>1</v>
      </c>
      <c r="C82" s="2" t="s">
        <v>256</v>
      </c>
    </row>
    <row r="83" spans="1:11">
      <c r="A83" s="2" t="s">
        <v>189</v>
      </c>
      <c r="B83" s="2">
        <v>1</v>
      </c>
      <c r="C83" s="2" t="s">
        <v>354</v>
      </c>
      <c r="D83" s="53">
        <v>148.33333333333334</v>
      </c>
      <c r="E83" s="53">
        <v>9.5833333333333339</v>
      </c>
      <c r="F83" s="53">
        <v>23.916666666666668</v>
      </c>
      <c r="G83" s="53">
        <v>0.83333333333333337</v>
      </c>
      <c r="H83" s="53">
        <v>6</v>
      </c>
      <c r="I83" s="53">
        <v>246.16666666666666</v>
      </c>
      <c r="J83" s="53">
        <v>3.5</v>
      </c>
      <c r="K83" s="53">
        <v>0</v>
      </c>
    </row>
    <row r="84" spans="1:11">
      <c r="A84" s="2" t="s">
        <v>181</v>
      </c>
      <c r="B84" s="2">
        <v>1</v>
      </c>
      <c r="C84" s="2" t="s">
        <v>171</v>
      </c>
      <c r="D84">
        <v>13</v>
      </c>
      <c r="E84">
        <v>1</v>
      </c>
      <c r="F84">
        <v>2</v>
      </c>
      <c r="G84">
        <v>0</v>
      </c>
      <c r="H84">
        <v>0</v>
      </c>
      <c r="I84">
        <v>12</v>
      </c>
      <c r="J84">
        <v>0</v>
      </c>
      <c r="K84">
        <v>0</v>
      </c>
    </row>
    <row r="85" spans="1:11">
      <c r="A85" s="2" t="s">
        <v>478</v>
      </c>
      <c r="B85" s="2">
        <v>1</v>
      </c>
      <c r="C85" s="2" t="s">
        <v>363</v>
      </c>
      <c r="D85">
        <v>105</v>
      </c>
      <c r="E85">
        <v>4</v>
      </c>
      <c r="F85">
        <v>3</v>
      </c>
      <c r="G85">
        <v>8</v>
      </c>
      <c r="H85">
        <v>1</v>
      </c>
      <c r="I85">
        <v>60</v>
      </c>
      <c r="J85">
        <v>0.5</v>
      </c>
      <c r="K85" s="9">
        <v>0</v>
      </c>
    </row>
    <row r="86" spans="1:11">
      <c r="A86" s="2" t="s">
        <v>396</v>
      </c>
      <c r="B86" s="2">
        <v>1</v>
      </c>
      <c r="C86" s="2" t="s">
        <v>269</v>
      </c>
      <c r="D86">
        <v>136</v>
      </c>
      <c r="E86">
        <v>25</v>
      </c>
      <c r="F86">
        <v>5</v>
      </c>
      <c r="G86">
        <v>2</v>
      </c>
      <c r="H86">
        <v>1</v>
      </c>
      <c r="I86">
        <v>420</v>
      </c>
      <c r="J86">
        <v>4</v>
      </c>
      <c r="K86" s="9">
        <v>0</v>
      </c>
    </row>
    <row r="87" spans="1:11">
      <c r="A87" s="2" t="s">
        <v>202</v>
      </c>
      <c r="B87" s="2">
        <v>1</v>
      </c>
      <c r="C87" s="2" t="s">
        <v>511</v>
      </c>
      <c r="D87">
        <f>160*3</f>
        <v>480</v>
      </c>
      <c r="E87">
        <f>7*3</f>
        <v>21</v>
      </c>
      <c r="F87">
        <f>24*3</f>
        <v>72</v>
      </c>
      <c r="G87">
        <f>3.5*3</f>
        <v>10.5</v>
      </c>
      <c r="H87">
        <v>14</v>
      </c>
      <c r="I87">
        <v>4</v>
      </c>
      <c r="J87">
        <v>1</v>
      </c>
      <c r="K87" s="9">
        <v>0</v>
      </c>
    </row>
    <row r="88" spans="1:11">
      <c r="A88" s="2" t="s">
        <v>464</v>
      </c>
      <c r="B88" s="2">
        <v>1</v>
      </c>
      <c r="C88" s="2" t="s">
        <v>429</v>
      </c>
      <c r="D88" s="52">
        <v>213.25</v>
      </c>
      <c r="E88" s="52">
        <v>8.8333333333333339</v>
      </c>
      <c r="F88" s="52">
        <v>40.125</v>
      </c>
      <c r="G88" s="52">
        <v>1.8541666666666667</v>
      </c>
      <c r="H88" s="52">
        <v>5.416666666666667</v>
      </c>
      <c r="I88" s="52">
        <v>139.9375</v>
      </c>
      <c r="J88" s="52">
        <v>7</v>
      </c>
      <c r="K88" s="52">
        <v>0</v>
      </c>
    </row>
    <row r="89" spans="1:11">
      <c r="A89" s="2" t="s">
        <v>494</v>
      </c>
      <c r="B89" s="2">
        <v>1</v>
      </c>
      <c r="C89" s="2" t="s">
        <v>171</v>
      </c>
      <c r="D89">
        <v>300</v>
      </c>
      <c r="E89">
        <v>10</v>
      </c>
      <c r="F89">
        <v>54</v>
      </c>
      <c r="G89">
        <v>6</v>
      </c>
      <c r="H89">
        <v>8</v>
      </c>
      <c r="J89">
        <v>2</v>
      </c>
      <c r="K89" s="9">
        <v>0</v>
      </c>
    </row>
    <row r="90" spans="1:11">
      <c r="A90" s="2" t="s">
        <v>362</v>
      </c>
      <c r="B90" s="2">
        <v>1</v>
      </c>
      <c r="C90" s="2" t="s">
        <v>498</v>
      </c>
      <c r="D90">
        <v>1910</v>
      </c>
      <c r="E90">
        <v>0</v>
      </c>
      <c r="F90">
        <v>0</v>
      </c>
      <c r="G90">
        <v>216</v>
      </c>
      <c r="K90" s="9">
        <v>0</v>
      </c>
    </row>
    <row r="91" spans="1:11">
      <c r="A91" s="2" t="s">
        <v>488</v>
      </c>
      <c r="B91" s="2">
        <v>1</v>
      </c>
      <c r="C91" s="2" t="s">
        <v>491</v>
      </c>
      <c r="D91">
        <v>46</v>
      </c>
      <c r="E91">
        <v>1</v>
      </c>
      <c r="F91">
        <v>11.1</v>
      </c>
      <c r="G91">
        <v>0.1</v>
      </c>
      <c r="H91">
        <v>1.5</v>
      </c>
      <c r="I91">
        <v>3</v>
      </c>
      <c r="J91">
        <v>4.7</v>
      </c>
      <c r="K91">
        <v>0</v>
      </c>
    </row>
    <row r="92" spans="1:11">
      <c r="A92" s="2" t="s">
        <v>414</v>
      </c>
      <c r="B92" s="2">
        <v>1</v>
      </c>
      <c r="C92" s="2"/>
      <c r="D92">
        <v>62</v>
      </c>
      <c r="E92">
        <v>1</v>
      </c>
      <c r="F92">
        <v>15</v>
      </c>
      <c r="G92">
        <v>0</v>
      </c>
      <c r="H92">
        <v>3</v>
      </c>
      <c r="I92">
        <v>0</v>
      </c>
      <c r="J92">
        <v>12</v>
      </c>
      <c r="K92">
        <v>0</v>
      </c>
    </row>
    <row r="93" spans="1:11">
      <c r="A93" s="2" t="s">
        <v>231</v>
      </c>
      <c r="B93" s="2">
        <v>1</v>
      </c>
      <c r="C93" s="2" t="s">
        <v>171</v>
      </c>
    </row>
    <row r="94" spans="1:11">
      <c r="A94" s="2" t="s">
        <v>302</v>
      </c>
      <c r="B94" s="2">
        <v>1</v>
      </c>
      <c r="C94" s="2" t="s">
        <v>294</v>
      </c>
      <c r="D94">
        <v>68</v>
      </c>
      <c r="E94">
        <v>2</v>
      </c>
      <c r="F94">
        <v>17</v>
      </c>
      <c r="G94">
        <v>0</v>
      </c>
      <c r="H94">
        <v>3</v>
      </c>
      <c r="I94">
        <v>0</v>
      </c>
      <c r="J94">
        <v>15</v>
      </c>
      <c r="K94">
        <v>0</v>
      </c>
    </row>
    <row r="95" spans="1:11">
      <c r="A95" s="2" t="s">
        <v>37</v>
      </c>
      <c r="B95" s="2">
        <v>1</v>
      </c>
      <c r="C95" s="2" t="s">
        <v>38</v>
      </c>
      <c r="D95">
        <v>117</v>
      </c>
      <c r="E95">
        <v>8</v>
      </c>
      <c r="F95">
        <v>21</v>
      </c>
      <c r="G95">
        <v>1</v>
      </c>
      <c r="H95">
        <v>7</v>
      </c>
      <c r="I95">
        <v>7</v>
      </c>
      <c r="J95">
        <v>8</v>
      </c>
      <c r="K95">
        <v>0</v>
      </c>
    </row>
    <row r="96" spans="1:11">
      <c r="A96" s="2" t="s">
        <v>261</v>
      </c>
      <c r="B96" s="2">
        <v>1</v>
      </c>
      <c r="C96" s="2" t="s">
        <v>498</v>
      </c>
      <c r="D96">
        <v>909</v>
      </c>
      <c r="E96">
        <v>18.5</v>
      </c>
      <c r="F96">
        <v>17.7</v>
      </c>
      <c r="G96">
        <v>92.3</v>
      </c>
      <c r="H96">
        <v>5</v>
      </c>
      <c r="I96">
        <v>3</v>
      </c>
      <c r="J96">
        <v>4.8</v>
      </c>
      <c r="K96" s="9">
        <v>0</v>
      </c>
    </row>
    <row r="97" spans="1:11">
      <c r="A97" s="2" t="s">
        <v>454</v>
      </c>
      <c r="B97" s="2">
        <v>1</v>
      </c>
      <c r="C97" s="2" t="s">
        <v>498</v>
      </c>
      <c r="D97">
        <v>74</v>
      </c>
      <c r="E97">
        <v>1</v>
      </c>
      <c r="F97">
        <v>20</v>
      </c>
      <c r="G97">
        <v>0</v>
      </c>
      <c r="H97">
        <v>0</v>
      </c>
      <c r="I97">
        <v>2</v>
      </c>
      <c r="J97">
        <v>14</v>
      </c>
      <c r="K97" s="9">
        <v>0</v>
      </c>
    </row>
    <row r="98" spans="1:11">
      <c r="A98" s="2" t="s">
        <v>500</v>
      </c>
      <c r="B98" s="2">
        <v>1</v>
      </c>
      <c r="C98" s="2" t="s">
        <v>498</v>
      </c>
      <c r="D98">
        <v>747</v>
      </c>
      <c r="E98">
        <v>34</v>
      </c>
      <c r="F98">
        <v>25</v>
      </c>
      <c r="G98">
        <v>63</v>
      </c>
      <c r="K98" s="9">
        <v>0</v>
      </c>
    </row>
    <row r="99" spans="1:11">
      <c r="A99" s="2" t="s">
        <v>180</v>
      </c>
      <c r="B99" s="2">
        <v>1</v>
      </c>
      <c r="C99" s="2" t="s">
        <v>169</v>
      </c>
      <c r="D99">
        <v>230</v>
      </c>
      <c r="E99">
        <v>18</v>
      </c>
      <c r="F99">
        <v>26</v>
      </c>
      <c r="G99">
        <v>6</v>
      </c>
      <c r="H99">
        <v>3</v>
      </c>
      <c r="I99">
        <v>150</v>
      </c>
      <c r="J99">
        <v>15</v>
      </c>
      <c r="K99" s="9">
        <v>0</v>
      </c>
    </row>
    <row r="100" spans="1:11">
      <c r="A100" s="2" t="s">
        <v>179</v>
      </c>
      <c r="B100" s="2">
        <v>1</v>
      </c>
      <c r="C100" s="2" t="s">
        <v>511</v>
      </c>
      <c r="D100">
        <v>222</v>
      </c>
      <c r="E100">
        <v>8</v>
      </c>
      <c r="F100">
        <v>39</v>
      </c>
      <c r="G100">
        <v>4</v>
      </c>
      <c r="H100">
        <v>5</v>
      </c>
      <c r="I100">
        <v>13</v>
      </c>
      <c r="J100">
        <v>0</v>
      </c>
      <c r="K100" s="9">
        <v>0</v>
      </c>
    </row>
    <row r="101" spans="1:11">
      <c r="A101" s="2" t="s">
        <v>355</v>
      </c>
      <c r="B101" s="2">
        <v>1</v>
      </c>
      <c r="C101" s="2" t="s">
        <v>437</v>
      </c>
      <c r="D101">
        <f>531*2</f>
        <v>1062</v>
      </c>
      <c r="E101">
        <v>40</v>
      </c>
      <c r="F101">
        <f>86*2</f>
        <v>172</v>
      </c>
      <c r="G101">
        <v>24</v>
      </c>
      <c r="H101">
        <v>14</v>
      </c>
      <c r="I101">
        <v>1200</v>
      </c>
      <c r="J101">
        <v>6</v>
      </c>
    </row>
    <row r="102" spans="1:11">
      <c r="A102" s="2" t="s">
        <v>477</v>
      </c>
      <c r="B102" s="2">
        <v>1</v>
      </c>
      <c r="C102" s="2" t="s">
        <v>171</v>
      </c>
      <c r="D102">
        <v>434</v>
      </c>
      <c r="E102">
        <v>4.5</v>
      </c>
      <c r="F102">
        <v>114.8</v>
      </c>
      <c r="G102">
        <v>0.7</v>
      </c>
      <c r="H102">
        <v>5.4</v>
      </c>
      <c r="I102">
        <v>16</v>
      </c>
      <c r="J102">
        <v>85.8</v>
      </c>
      <c r="K102" s="9">
        <v>0</v>
      </c>
    </row>
    <row r="103" spans="1:11">
      <c r="A103" s="2" t="s">
        <v>372</v>
      </c>
      <c r="B103" s="2">
        <v>1</v>
      </c>
      <c r="C103" s="2" t="s">
        <v>373</v>
      </c>
      <c r="D103">
        <v>25</v>
      </c>
      <c r="E103">
        <v>1.5</v>
      </c>
      <c r="F103">
        <v>0</v>
      </c>
      <c r="G103">
        <v>2</v>
      </c>
      <c r="H103">
        <v>0</v>
      </c>
      <c r="I103">
        <v>130</v>
      </c>
      <c r="J103">
        <v>0</v>
      </c>
      <c r="K103">
        <v>0</v>
      </c>
    </row>
    <row r="104" spans="1:11">
      <c r="A104" s="2" t="s">
        <v>492</v>
      </c>
      <c r="B104" s="2">
        <v>1</v>
      </c>
      <c r="C104" s="2" t="s">
        <v>437</v>
      </c>
      <c r="D104">
        <v>451</v>
      </c>
      <c r="E104">
        <v>82</v>
      </c>
      <c r="F104">
        <v>138</v>
      </c>
      <c r="G104">
        <v>0</v>
      </c>
      <c r="H104">
        <v>24</v>
      </c>
      <c r="I104">
        <v>225</v>
      </c>
      <c r="J104">
        <v>20</v>
      </c>
      <c r="K104">
        <v>0</v>
      </c>
    </row>
    <row r="105" spans="1:11">
      <c r="A105" s="2" t="s">
        <v>334</v>
      </c>
      <c r="B105" s="2">
        <v>1</v>
      </c>
      <c r="C105" s="2"/>
      <c r="D105">
        <v>37</v>
      </c>
      <c r="E105">
        <v>1</v>
      </c>
      <c r="F105">
        <v>7</v>
      </c>
      <c r="G105">
        <v>0</v>
      </c>
      <c r="H105">
        <v>2</v>
      </c>
      <c r="I105">
        <v>5</v>
      </c>
      <c r="J105">
        <v>5</v>
      </c>
      <c r="K105">
        <v>0</v>
      </c>
    </row>
    <row r="106" spans="1:11">
      <c r="A106" s="2" t="s">
        <v>11</v>
      </c>
      <c r="B106" s="2">
        <v>1</v>
      </c>
      <c r="C106" s="2" t="s">
        <v>12</v>
      </c>
      <c r="D106">
        <v>230</v>
      </c>
      <c r="E106">
        <v>18</v>
      </c>
      <c r="F106">
        <v>40</v>
      </c>
      <c r="G106">
        <v>1</v>
      </c>
      <c r="H106">
        <v>16</v>
      </c>
      <c r="I106">
        <v>4</v>
      </c>
      <c r="J106">
        <v>4</v>
      </c>
      <c r="K106">
        <v>0</v>
      </c>
    </row>
    <row r="107" spans="1:11">
      <c r="A107" s="2" t="s">
        <v>384</v>
      </c>
      <c r="B107" s="2">
        <v>1</v>
      </c>
      <c r="C107" s="2" t="s">
        <v>385</v>
      </c>
      <c r="D107">
        <v>266</v>
      </c>
      <c r="E107">
        <v>7</v>
      </c>
      <c r="F107">
        <v>29</v>
      </c>
      <c r="G107">
        <v>0</v>
      </c>
      <c r="K107" s="9">
        <v>0</v>
      </c>
    </row>
    <row r="108" spans="1:11">
      <c r="A108" s="2" t="s">
        <v>495</v>
      </c>
      <c r="B108" s="2">
        <v>1</v>
      </c>
      <c r="C108" s="2" t="s">
        <v>363</v>
      </c>
      <c r="D108">
        <f>150/2</f>
        <v>75</v>
      </c>
      <c r="F108">
        <f>36/2</f>
        <v>18</v>
      </c>
      <c r="I108">
        <v>35</v>
      </c>
      <c r="J108">
        <v>11</v>
      </c>
      <c r="K108" s="9">
        <v>0</v>
      </c>
    </row>
    <row r="109" spans="1:11">
      <c r="A109" s="2" t="s">
        <v>315</v>
      </c>
      <c r="B109" s="2">
        <v>1</v>
      </c>
      <c r="C109" s="2" t="s">
        <v>95</v>
      </c>
      <c r="D109">
        <v>106</v>
      </c>
      <c r="E109">
        <v>8</v>
      </c>
      <c r="F109">
        <v>21</v>
      </c>
      <c r="G109">
        <v>2</v>
      </c>
      <c r="H109">
        <v>13</v>
      </c>
      <c r="I109">
        <v>50</v>
      </c>
      <c r="J109">
        <v>7</v>
      </c>
      <c r="K109">
        <v>0</v>
      </c>
    </row>
    <row r="110" spans="1:11">
      <c r="A110" s="2" t="s">
        <v>394</v>
      </c>
      <c r="B110" s="2">
        <v>1</v>
      </c>
      <c r="C110" s="2" t="s">
        <v>442</v>
      </c>
      <c r="D110">
        <v>95</v>
      </c>
      <c r="E110">
        <v>5</v>
      </c>
      <c r="F110">
        <v>12</v>
      </c>
      <c r="G110">
        <v>1</v>
      </c>
      <c r="H110" s="10">
        <v>7</v>
      </c>
      <c r="I110" s="10">
        <v>100</v>
      </c>
      <c r="J110" s="10">
        <v>4</v>
      </c>
      <c r="K110" s="9">
        <v>0</v>
      </c>
    </row>
    <row r="111" spans="1:11">
      <c r="A111" s="2" t="s">
        <v>255</v>
      </c>
      <c r="B111" s="2">
        <v>1</v>
      </c>
      <c r="C111" s="2" t="s">
        <v>256</v>
      </c>
      <c r="H111" s="60"/>
      <c r="I111" s="60">
        <v>2400</v>
      </c>
      <c r="J111" s="60"/>
    </row>
    <row r="112" spans="1:11">
      <c r="A112" s="2" t="s">
        <v>123</v>
      </c>
      <c r="B112" s="2">
        <v>1</v>
      </c>
      <c r="C112" s="2" t="s">
        <v>363</v>
      </c>
      <c r="D112">
        <v>120</v>
      </c>
      <c r="E112">
        <v>0</v>
      </c>
      <c r="F112">
        <v>0</v>
      </c>
      <c r="G112">
        <v>14</v>
      </c>
      <c r="H112">
        <v>0</v>
      </c>
      <c r="I112">
        <v>0</v>
      </c>
      <c r="J112">
        <v>0</v>
      </c>
      <c r="K112">
        <v>0</v>
      </c>
    </row>
    <row r="113" spans="1:11">
      <c r="A113" s="2" t="s">
        <v>408</v>
      </c>
      <c r="B113" s="2">
        <v>1</v>
      </c>
      <c r="C113" s="2" t="s">
        <v>409</v>
      </c>
      <c r="D113">
        <v>45</v>
      </c>
      <c r="E113">
        <v>8</v>
      </c>
      <c r="F113">
        <v>2</v>
      </c>
      <c r="G113">
        <v>0</v>
      </c>
      <c r="K113" s="9">
        <v>0</v>
      </c>
    </row>
    <row r="114" spans="1:11">
      <c r="A114" s="2" t="s">
        <v>449</v>
      </c>
      <c r="B114" s="2">
        <v>1</v>
      </c>
      <c r="C114" s="2" t="s">
        <v>498</v>
      </c>
      <c r="D114">
        <v>170</v>
      </c>
      <c r="E114">
        <v>11</v>
      </c>
      <c r="F114">
        <v>22</v>
      </c>
      <c r="G114">
        <v>5</v>
      </c>
      <c r="H114">
        <v>7</v>
      </c>
      <c r="I114">
        <v>100</v>
      </c>
      <c r="J114">
        <v>3</v>
      </c>
      <c r="K114" s="9">
        <v>0</v>
      </c>
    </row>
    <row r="115" spans="1:11">
      <c r="A115" s="2" t="s">
        <v>503</v>
      </c>
      <c r="B115" s="2">
        <v>1</v>
      </c>
      <c r="C115" s="2" t="s">
        <v>295</v>
      </c>
      <c r="D115">
        <f>3.6*180</f>
        <v>648</v>
      </c>
      <c r="E115">
        <f>3.6*10</f>
        <v>36</v>
      </c>
      <c r="F115">
        <f>3.6*31</f>
        <v>111.60000000000001</v>
      </c>
      <c r="G115">
        <f>3.6*3</f>
        <v>10.8</v>
      </c>
      <c r="K115" s="9">
        <v>0</v>
      </c>
    </row>
    <row r="116" spans="1:11">
      <c r="A116" s="2" t="s">
        <v>170</v>
      </c>
      <c r="B116" s="2">
        <v>1</v>
      </c>
      <c r="C116" s="2" t="s">
        <v>171</v>
      </c>
      <c r="D116">
        <v>90</v>
      </c>
      <c r="E116">
        <v>7</v>
      </c>
      <c r="F116">
        <v>8</v>
      </c>
      <c r="G116">
        <v>3.5</v>
      </c>
      <c r="H116">
        <v>1</v>
      </c>
      <c r="I116">
        <v>70</v>
      </c>
      <c r="J116">
        <v>7</v>
      </c>
      <c r="K116" s="9">
        <v>0</v>
      </c>
    </row>
    <row r="117" spans="1:11">
      <c r="A117" s="2" t="s">
        <v>430</v>
      </c>
      <c r="B117" s="2">
        <v>1</v>
      </c>
      <c r="C117" s="2" t="s">
        <v>344</v>
      </c>
      <c r="D117">
        <v>85</v>
      </c>
      <c r="E117">
        <v>3.5</v>
      </c>
      <c r="F117">
        <v>5</v>
      </c>
      <c r="G117">
        <v>5</v>
      </c>
      <c r="K117" s="9">
        <v>0</v>
      </c>
    </row>
    <row r="118" spans="1:11">
      <c r="A118" s="2" t="s">
        <v>419</v>
      </c>
      <c r="B118" s="2">
        <v>1</v>
      </c>
      <c r="C118" s="2" t="s">
        <v>437</v>
      </c>
      <c r="D118">
        <f>42+320+300</f>
        <v>662</v>
      </c>
      <c r="E118">
        <v>62</v>
      </c>
      <c r="F118">
        <v>99</v>
      </c>
      <c r="G118">
        <v>3</v>
      </c>
      <c r="H118">
        <v>0</v>
      </c>
      <c r="I118">
        <v>150</v>
      </c>
      <c r="J118">
        <v>60</v>
      </c>
      <c r="K118">
        <v>0</v>
      </c>
    </row>
    <row r="119" spans="1:11">
      <c r="A119" s="2" t="s">
        <v>427</v>
      </c>
      <c r="B119" s="2">
        <v>1</v>
      </c>
      <c r="C119" s="2" t="s">
        <v>437</v>
      </c>
      <c r="D119">
        <f>285*2</f>
        <v>570</v>
      </c>
      <c r="E119">
        <v>12</v>
      </c>
      <c r="F119">
        <f>56*2</f>
        <v>112</v>
      </c>
      <c r="G119">
        <v>4</v>
      </c>
      <c r="H119">
        <v>25</v>
      </c>
      <c r="I119">
        <v>320</v>
      </c>
      <c r="J119">
        <f>14*2</f>
        <v>28</v>
      </c>
      <c r="K119">
        <v>0</v>
      </c>
    </row>
    <row r="120" spans="1:11">
      <c r="A120" s="2" t="s">
        <v>207</v>
      </c>
      <c r="B120" s="2">
        <v>1</v>
      </c>
      <c r="C120" s="2" t="s">
        <v>171</v>
      </c>
      <c r="D120">
        <v>7</v>
      </c>
      <c r="E120">
        <v>1</v>
      </c>
      <c r="F120">
        <v>1</v>
      </c>
      <c r="G120">
        <v>0</v>
      </c>
      <c r="H120">
        <v>1</v>
      </c>
      <c r="I120">
        <v>24</v>
      </c>
      <c r="J120">
        <v>0</v>
      </c>
      <c r="K120">
        <v>0</v>
      </c>
    </row>
    <row r="121" spans="1:11">
      <c r="A121" s="2" t="s">
        <v>172</v>
      </c>
      <c r="B121" s="2">
        <v>1</v>
      </c>
      <c r="C121" s="2" t="s">
        <v>171</v>
      </c>
      <c r="D121">
        <f>9*40</f>
        <v>360</v>
      </c>
      <c r="E121">
        <f>9*4</f>
        <v>36</v>
      </c>
      <c r="F121">
        <f>21*4</f>
        <v>84</v>
      </c>
      <c r="G121">
        <v>0</v>
      </c>
      <c r="K121" s="9">
        <v>0</v>
      </c>
    </row>
    <row r="122" spans="1:11">
      <c r="A122" s="2" t="s">
        <v>452</v>
      </c>
      <c r="B122" s="2">
        <v>1</v>
      </c>
      <c r="C122" s="2" t="s">
        <v>453</v>
      </c>
      <c r="D122">
        <v>320</v>
      </c>
      <c r="E122">
        <v>11</v>
      </c>
      <c r="F122">
        <v>64</v>
      </c>
      <c r="G122">
        <v>4</v>
      </c>
      <c r="H122">
        <v>2</v>
      </c>
      <c r="I122">
        <v>410</v>
      </c>
      <c r="J122">
        <v>7</v>
      </c>
      <c r="K122" s="9">
        <v>0</v>
      </c>
    </row>
    <row r="123" spans="1:11">
      <c r="A123" s="2" t="s">
        <v>262</v>
      </c>
      <c r="B123" s="2">
        <v>1</v>
      </c>
      <c r="C123" s="2" t="s">
        <v>498</v>
      </c>
      <c r="D123">
        <v>600</v>
      </c>
      <c r="E123">
        <v>20</v>
      </c>
      <c r="F123">
        <v>108</v>
      </c>
      <c r="G123">
        <v>10</v>
      </c>
      <c r="H123">
        <v>16</v>
      </c>
      <c r="I123">
        <v>0</v>
      </c>
      <c r="J123">
        <v>4</v>
      </c>
      <c r="K123" s="9">
        <v>0</v>
      </c>
    </row>
    <row r="124" spans="1:11">
      <c r="A124" s="2" t="s">
        <v>345</v>
      </c>
      <c r="B124" s="2">
        <v>1</v>
      </c>
      <c r="C124" s="2" t="s">
        <v>498</v>
      </c>
      <c r="D124">
        <v>77</v>
      </c>
      <c r="E124">
        <v>1</v>
      </c>
      <c r="F124">
        <v>20</v>
      </c>
      <c r="G124">
        <v>0</v>
      </c>
      <c r="K124" s="9">
        <v>0</v>
      </c>
    </row>
    <row r="125" spans="1:11">
      <c r="A125" s="2" t="s">
        <v>250</v>
      </c>
      <c r="B125" s="2">
        <v>1</v>
      </c>
      <c r="C125" s="2" t="s">
        <v>363</v>
      </c>
      <c r="D125">
        <v>47</v>
      </c>
      <c r="E125">
        <v>1.5</v>
      </c>
      <c r="F125">
        <v>1.9</v>
      </c>
      <c r="G125">
        <v>4</v>
      </c>
      <c r="H125">
        <v>0.9</v>
      </c>
      <c r="J125">
        <v>0.2</v>
      </c>
      <c r="K125" s="9">
        <v>0</v>
      </c>
    </row>
    <row r="126" spans="1:11">
      <c r="A126" s="2" t="s">
        <v>413</v>
      </c>
      <c r="B126" s="2">
        <v>1</v>
      </c>
      <c r="C126" s="2" t="s">
        <v>496</v>
      </c>
      <c r="D126">
        <v>68.75</v>
      </c>
      <c r="E126">
        <v>1.75</v>
      </c>
      <c r="F126">
        <v>17</v>
      </c>
      <c r="G126">
        <v>0</v>
      </c>
      <c r="H126">
        <v>4.75</v>
      </c>
      <c r="I126">
        <v>27</v>
      </c>
      <c r="J126">
        <v>8</v>
      </c>
      <c r="K126" s="9">
        <v>0</v>
      </c>
    </row>
    <row r="127" spans="1:11">
      <c r="A127" s="2" t="s">
        <v>248</v>
      </c>
      <c r="B127" s="2">
        <v>1</v>
      </c>
      <c r="C127" s="2" t="s">
        <v>496</v>
      </c>
      <c r="D127">
        <v>150.5</v>
      </c>
      <c r="E127">
        <v>5</v>
      </c>
      <c r="F127">
        <v>34.5</v>
      </c>
      <c r="G127">
        <v>1</v>
      </c>
      <c r="H127">
        <v>8</v>
      </c>
      <c r="I127">
        <v>25</v>
      </c>
      <c r="J127">
        <v>12</v>
      </c>
      <c r="K127" s="9">
        <v>0</v>
      </c>
    </row>
    <row r="128" spans="1:11">
      <c r="A128" s="2" t="s">
        <v>360</v>
      </c>
      <c r="B128" s="2">
        <v>1</v>
      </c>
      <c r="C128" s="2" t="s">
        <v>432</v>
      </c>
      <c r="D128">
        <v>160</v>
      </c>
      <c r="E128">
        <v>4</v>
      </c>
      <c r="F128">
        <v>37</v>
      </c>
      <c r="G128">
        <v>0</v>
      </c>
      <c r="K128" s="9">
        <v>0</v>
      </c>
    </row>
    <row r="129" spans="1:11">
      <c r="A129" s="2" t="s">
        <v>393</v>
      </c>
      <c r="B129" s="2">
        <v>1</v>
      </c>
      <c r="C129" s="2" t="s">
        <v>230</v>
      </c>
      <c r="D129">
        <v>100</v>
      </c>
      <c r="E129">
        <v>2.5</v>
      </c>
      <c r="F129">
        <v>1.5</v>
      </c>
      <c r="G129">
        <v>9</v>
      </c>
      <c r="H129">
        <v>0.5</v>
      </c>
      <c r="I129">
        <f>75/2</f>
        <v>37.5</v>
      </c>
      <c r="J129">
        <v>0</v>
      </c>
      <c r="K129">
        <v>0</v>
      </c>
    </row>
    <row r="130" spans="1:11">
      <c r="A130" s="2" t="s">
        <v>183</v>
      </c>
      <c r="B130" s="2">
        <v>1</v>
      </c>
      <c r="C130" s="2" t="s">
        <v>171</v>
      </c>
      <c r="D130">
        <f>170*4</f>
        <v>680</v>
      </c>
      <c r="E130">
        <v>20</v>
      </c>
      <c r="F130">
        <v>28</v>
      </c>
      <c r="G130">
        <f>16*4</f>
        <v>64</v>
      </c>
      <c r="H130">
        <v>16</v>
      </c>
      <c r="I130">
        <f>80*4</f>
        <v>320</v>
      </c>
      <c r="J130">
        <v>0</v>
      </c>
      <c r="K130">
        <v>0</v>
      </c>
    </row>
    <row r="131" spans="1:11">
      <c r="A131" s="2" t="s">
        <v>260</v>
      </c>
      <c r="B131" s="2">
        <v>1</v>
      </c>
      <c r="C131" s="2" t="s">
        <v>502</v>
      </c>
      <c r="D131">
        <v>480</v>
      </c>
      <c r="E131">
        <v>40</v>
      </c>
      <c r="F131">
        <v>32</v>
      </c>
      <c r="G131">
        <v>22</v>
      </c>
      <c r="K131" s="9">
        <v>0</v>
      </c>
    </row>
    <row r="132" spans="1:11">
      <c r="A132" s="2" t="s">
        <v>417</v>
      </c>
      <c r="B132" s="2">
        <v>1</v>
      </c>
      <c r="C132" s="2" t="s">
        <v>341</v>
      </c>
      <c r="D132">
        <v>287</v>
      </c>
      <c r="E132">
        <v>12</v>
      </c>
      <c r="F132">
        <v>65</v>
      </c>
      <c r="G132">
        <v>0</v>
      </c>
      <c r="H132">
        <v>16</v>
      </c>
      <c r="I132">
        <v>19</v>
      </c>
      <c r="J132">
        <v>16</v>
      </c>
      <c r="K132">
        <v>0</v>
      </c>
    </row>
    <row r="133" spans="1:11">
      <c r="A133" s="2" t="s">
        <v>375</v>
      </c>
      <c r="B133" s="2">
        <v>1</v>
      </c>
      <c r="C133" s="2" t="s">
        <v>502</v>
      </c>
      <c r="D133">
        <f>3*120</f>
        <v>360</v>
      </c>
      <c r="E133">
        <f>3*20</f>
        <v>60</v>
      </c>
      <c r="F133">
        <f>3*5</f>
        <v>15</v>
      </c>
      <c r="G133">
        <f>3*2</f>
        <v>6</v>
      </c>
      <c r="K133" s="9">
        <v>0</v>
      </c>
    </row>
    <row r="134" spans="1:11">
      <c r="A134" s="2" t="s">
        <v>482</v>
      </c>
      <c r="B134" s="2">
        <v>1</v>
      </c>
      <c r="C134" s="2" t="s">
        <v>295</v>
      </c>
      <c r="D134">
        <f>3*110</f>
        <v>330</v>
      </c>
      <c r="E134">
        <f>3*20</f>
        <v>60</v>
      </c>
      <c r="F134">
        <f>3*3</f>
        <v>9</v>
      </c>
      <c r="G134">
        <f>3*1.5</f>
        <v>4.5</v>
      </c>
      <c r="K134" s="9">
        <v>0</v>
      </c>
    </row>
    <row r="135" spans="1:11">
      <c r="A135" s="2" t="s">
        <v>506</v>
      </c>
      <c r="B135" s="2">
        <v>1</v>
      </c>
      <c r="C135" s="2" t="s">
        <v>507</v>
      </c>
      <c r="D135">
        <v>40</v>
      </c>
      <c r="E135">
        <v>2</v>
      </c>
      <c r="F135">
        <v>6</v>
      </c>
      <c r="G135">
        <v>1</v>
      </c>
      <c r="H135">
        <v>3</v>
      </c>
      <c r="I135">
        <v>30</v>
      </c>
      <c r="J135">
        <v>0</v>
      </c>
      <c r="K135">
        <v>0</v>
      </c>
    </row>
    <row r="136" spans="1:11">
      <c r="A136" s="2" t="s">
        <v>485</v>
      </c>
      <c r="C136" s="2"/>
    </row>
    <row r="137" spans="1:11">
      <c r="A137" s="2" t="s">
        <v>469</v>
      </c>
      <c r="B137" s="2">
        <v>2</v>
      </c>
      <c r="C137" s="2" t="s">
        <v>363</v>
      </c>
      <c r="D137">
        <v>15</v>
      </c>
      <c r="E137">
        <v>0</v>
      </c>
      <c r="F137">
        <v>4</v>
      </c>
      <c r="G137">
        <v>0</v>
      </c>
      <c r="H137">
        <v>0</v>
      </c>
      <c r="I137">
        <v>90</v>
      </c>
      <c r="J137">
        <v>4</v>
      </c>
      <c r="K137">
        <v>0</v>
      </c>
    </row>
    <row r="138" spans="1:11">
      <c r="A138" s="2" t="s">
        <v>418</v>
      </c>
      <c r="B138" s="2">
        <v>1</v>
      </c>
      <c r="C138" s="2" t="s">
        <v>200</v>
      </c>
      <c r="D138">
        <v>300</v>
      </c>
      <c r="E138">
        <v>12</v>
      </c>
      <c r="F138">
        <v>66</v>
      </c>
      <c r="G138">
        <v>3</v>
      </c>
      <c r="H138">
        <v>6</v>
      </c>
      <c r="I138">
        <v>150</v>
      </c>
      <c r="J138">
        <v>60</v>
      </c>
      <c r="K138">
        <v>0</v>
      </c>
    </row>
    <row r="139" spans="1:11">
      <c r="A139" s="2" t="s">
        <v>173</v>
      </c>
      <c r="B139" s="2">
        <v>1</v>
      </c>
      <c r="C139" s="2" t="s">
        <v>273</v>
      </c>
      <c r="D139">
        <v>45</v>
      </c>
      <c r="E139">
        <v>4</v>
      </c>
      <c r="F139">
        <v>10</v>
      </c>
      <c r="G139">
        <v>1.5</v>
      </c>
      <c r="K139" s="9">
        <v>0</v>
      </c>
    </row>
    <row r="140" spans="1:11">
      <c r="A140" s="2" t="s">
        <v>201</v>
      </c>
      <c r="B140" s="2">
        <v>1</v>
      </c>
      <c r="C140" s="2" t="s">
        <v>171</v>
      </c>
      <c r="D140">
        <v>320</v>
      </c>
      <c r="E140">
        <v>48</v>
      </c>
      <c r="F140">
        <v>28</v>
      </c>
      <c r="G140">
        <v>0</v>
      </c>
      <c r="K140" s="9">
        <v>0</v>
      </c>
    </row>
    <row r="141" spans="1:11">
      <c r="A141" s="2" t="s">
        <v>407</v>
      </c>
      <c r="B141" s="2">
        <v>1</v>
      </c>
      <c r="C141" s="2" t="s">
        <v>171</v>
      </c>
      <c r="D141">
        <v>70</v>
      </c>
      <c r="E141">
        <v>7</v>
      </c>
      <c r="F141">
        <v>3</v>
      </c>
      <c r="G141">
        <v>3.5</v>
      </c>
      <c r="H141">
        <v>1</v>
      </c>
      <c r="I141">
        <v>70</v>
      </c>
      <c r="J141">
        <v>2</v>
      </c>
      <c r="K141" s="9">
        <v>0</v>
      </c>
    </row>
    <row r="142" spans="1:11">
      <c r="A142" s="2" t="s">
        <v>264</v>
      </c>
      <c r="B142" s="2">
        <v>1</v>
      </c>
      <c r="C142" s="2" t="s">
        <v>269</v>
      </c>
      <c r="D142">
        <v>100</v>
      </c>
      <c r="E142">
        <v>20</v>
      </c>
      <c r="F142">
        <v>4</v>
      </c>
      <c r="G142">
        <v>1</v>
      </c>
      <c r="H142">
        <v>2</v>
      </c>
      <c r="I142">
        <v>135</v>
      </c>
      <c r="J142">
        <v>2</v>
      </c>
      <c r="K142" s="9">
        <v>0</v>
      </c>
    </row>
    <row r="143" spans="1:11">
      <c r="A143" s="2" t="s">
        <v>199</v>
      </c>
      <c r="B143" s="2">
        <v>1</v>
      </c>
      <c r="C143" s="2" t="s">
        <v>200</v>
      </c>
      <c r="D143">
        <f>2.5*110</f>
        <v>275</v>
      </c>
      <c r="E143">
        <f>2.5*22</f>
        <v>55</v>
      </c>
      <c r="F143">
        <f>2.5*2</f>
        <v>5</v>
      </c>
      <c r="G143">
        <f>2.5*1.5</f>
        <v>3.75</v>
      </c>
      <c r="K143" s="9">
        <v>0</v>
      </c>
    </row>
    <row r="144" spans="1:11">
      <c r="A144" s="2" t="s">
        <v>379</v>
      </c>
      <c r="B144" s="2">
        <v>1</v>
      </c>
      <c r="C144" s="2" t="s">
        <v>433</v>
      </c>
      <c r="D144">
        <v>784</v>
      </c>
      <c r="E144">
        <v>43</v>
      </c>
      <c r="F144">
        <v>116</v>
      </c>
      <c r="G144">
        <v>17</v>
      </c>
      <c r="H144">
        <v>22</v>
      </c>
      <c r="I144">
        <v>0</v>
      </c>
      <c r="J144">
        <v>14</v>
      </c>
      <c r="K144" s="9">
        <v>0</v>
      </c>
    </row>
    <row r="145" spans="1:11">
      <c r="A145" s="2" t="s">
        <v>331</v>
      </c>
      <c r="B145" s="2">
        <v>1</v>
      </c>
      <c r="C145" s="2" t="s">
        <v>498</v>
      </c>
      <c r="D145">
        <v>480</v>
      </c>
      <c r="E145">
        <v>21</v>
      </c>
      <c r="F145">
        <f>26*3</f>
        <v>78</v>
      </c>
      <c r="G145">
        <v>9</v>
      </c>
      <c r="H145">
        <v>12</v>
      </c>
      <c r="I145">
        <v>0</v>
      </c>
      <c r="J145">
        <v>0</v>
      </c>
      <c r="K145">
        <v>0</v>
      </c>
    </row>
    <row r="146" spans="1:11">
      <c r="A146" s="2" t="s">
        <v>331</v>
      </c>
      <c r="B146" s="2">
        <v>1</v>
      </c>
      <c r="C146" s="2" t="s">
        <v>498</v>
      </c>
      <c r="D146">
        <v>480</v>
      </c>
      <c r="E146">
        <v>21</v>
      </c>
      <c r="F146">
        <v>78</v>
      </c>
      <c r="G146">
        <v>9</v>
      </c>
      <c r="H146">
        <v>12</v>
      </c>
      <c r="I146">
        <v>0</v>
      </c>
      <c r="J146">
        <v>0</v>
      </c>
      <c r="K146">
        <v>0</v>
      </c>
    </row>
    <row r="147" spans="1:11">
      <c r="A147" s="2" t="s">
        <v>266</v>
      </c>
      <c r="B147" s="2">
        <v>1</v>
      </c>
      <c r="C147" s="2" t="s">
        <v>171</v>
      </c>
      <c r="D147">
        <v>200</v>
      </c>
      <c r="E147">
        <v>6</v>
      </c>
      <c r="F147">
        <v>43</v>
      </c>
      <c r="G147">
        <v>1.5</v>
      </c>
      <c r="K147" s="9">
        <v>0</v>
      </c>
    </row>
    <row r="148" spans="1:11">
      <c r="A148" s="2" t="s">
        <v>480</v>
      </c>
      <c r="B148" s="2">
        <v>1</v>
      </c>
      <c r="C148" s="2" t="s">
        <v>481</v>
      </c>
      <c r="D148">
        <v>74</v>
      </c>
      <c r="E148">
        <v>3</v>
      </c>
      <c r="F148">
        <v>15</v>
      </c>
      <c r="G148">
        <v>1</v>
      </c>
      <c r="H148">
        <v>2</v>
      </c>
      <c r="I148">
        <v>149</v>
      </c>
      <c r="J148">
        <v>0</v>
      </c>
      <c r="K148" s="9">
        <v>0</v>
      </c>
    </row>
    <row r="149" spans="1:11">
      <c r="A149" s="2" t="s">
        <v>212</v>
      </c>
      <c r="B149" s="2">
        <v>1</v>
      </c>
      <c r="C149" s="2" t="s">
        <v>498</v>
      </c>
      <c r="D149">
        <v>143</v>
      </c>
      <c r="E149">
        <v>3</v>
      </c>
      <c r="F149">
        <v>31</v>
      </c>
      <c r="G149">
        <v>0</v>
      </c>
      <c r="H149">
        <v>1</v>
      </c>
      <c r="I149">
        <v>5</v>
      </c>
      <c r="J149">
        <v>0</v>
      </c>
      <c r="K149">
        <v>0</v>
      </c>
    </row>
    <row r="150" spans="1:11">
      <c r="A150" s="2" t="s">
        <v>254</v>
      </c>
      <c r="B150" s="2">
        <v>1</v>
      </c>
      <c r="C150" s="2" t="s">
        <v>171</v>
      </c>
      <c r="D150" s="60">
        <f>30*2/3</f>
        <v>20</v>
      </c>
      <c r="E150" s="60">
        <v>2</v>
      </c>
      <c r="F150" s="60">
        <v>4</v>
      </c>
      <c r="G150" s="60">
        <v>0</v>
      </c>
      <c r="H150" s="60">
        <f>4/3</f>
        <v>1.3333333333333333</v>
      </c>
      <c r="I150" s="60">
        <f>18*2/3</f>
        <v>12</v>
      </c>
      <c r="J150" s="60">
        <v>2</v>
      </c>
      <c r="K150" s="9">
        <v>0</v>
      </c>
    </row>
    <row r="151" spans="1:11">
      <c r="A151" s="2" t="s">
        <v>13</v>
      </c>
      <c r="B151" s="2">
        <v>1</v>
      </c>
      <c r="C151" s="2" t="s">
        <v>498</v>
      </c>
      <c r="D151" s="77">
        <f>160*3</f>
        <v>480</v>
      </c>
      <c r="E151" s="80">
        <f>7*3</f>
        <v>21</v>
      </c>
      <c r="F151" s="80">
        <f>24*3</f>
        <v>72</v>
      </c>
      <c r="G151" s="80">
        <f>3.5*3</f>
        <v>10.5</v>
      </c>
      <c r="H151" s="80">
        <v>14</v>
      </c>
      <c r="I151" s="80">
        <v>4</v>
      </c>
      <c r="J151" s="80">
        <v>1</v>
      </c>
      <c r="K151" s="80">
        <v>0</v>
      </c>
    </row>
    <row r="152" spans="1:11">
      <c r="A152" s="2" t="s">
        <v>148</v>
      </c>
      <c r="B152" s="2">
        <v>1</v>
      </c>
      <c r="C152" s="2" t="s">
        <v>498</v>
      </c>
      <c r="D152" s="77">
        <v>626</v>
      </c>
      <c r="E152" s="78">
        <v>24</v>
      </c>
      <c r="F152" s="78">
        <v>109.1</v>
      </c>
      <c r="G152" s="78">
        <v>10.4</v>
      </c>
      <c r="H152" s="78">
        <v>11.9</v>
      </c>
      <c r="I152" s="78">
        <v>9</v>
      </c>
      <c r="J152" s="79"/>
      <c r="K152" s="78">
        <v>0</v>
      </c>
    </row>
    <row r="153" spans="1:11">
      <c r="A153" s="2" t="s">
        <v>14</v>
      </c>
      <c r="B153" s="2">
        <v>1</v>
      </c>
      <c r="C153" s="2" t="s">
        <v>300</v>
      </c>
      <c r="D153" s="77">
        <v>230</v>
      </c>
      <c r="E153" s="78">
        <v>18</v>
      </c>
      <c r="F153" s="78">
        <v>26</v>
      </c>
      <c r="G153" s="78">
        <v>6</v>
      </c>
      <c r="H153" s="78">
        <v>3</v>
      </c>
      <c r="I153" s="78">
        <v>150</v>
      </c>
      <c r="J153" s="78">
        <v>15</v>
      </c>
      <c r="K153" s="78">
        <v>0</v>
      </c>
    </row>
    <row r="154" spans="1:11">
      <c r="A154" s="2" t="s">
        <v>15</v>
      </c>
      <c r="B154" s="2">
        <v>1</v>
      </c>
      <c r="C154" s="2" t="s">
        <v>498</v>
      </c>
      <c r="D154" s="77">
        <v>90</v>
      </c>
      <c r="E154" s="78">
        <v>7</v>
      </c>
      <c r="F154" s="78">
        <v>8</v>
      </c>
      <c r="G154" s="78">
        <v>3.5</v>
      </c>
      <c r="H154" s="78">
        <v>1</v>
      </c>
      <c r="I154" s="78">
        <v>70</v>
      </c>
      <c r="J154" s="78">
        <v>7</v>
      </c>
      <c r="K154" s="78">
        <v>0</v>
      </c>
    </row>
    <row r="155" spans="1:11">
      <c r="A155" s="2" t="s">
        <v>16</v>
      </c>
      <c r="B155" s="2">
        <v>1</v>
      </c>
      <c r="C155" s="2" t="s">
        <v>498</v>
      </c>
      <c r="D155" s="77">
        <f>9*40</f>
        <v>360</v>
      </c>
      <c r="E155" s="78">
        <f>9*4</f>
        <v>36</v>
      </c>
      <c r="F155" s="78">
        <f>21*4</f>
        <v>84</v>
      </c>
      <c r="G155" s="78">
        <v>0</v>
      </c>
      <c r="H155" s="79"/>
      <c r="I155" s="79"/>
      <c r="J155" s="79"/>
      <c r="K155" s="78">
        <v>0</v>
      </c>
    </row>
    <row r="156" spans="1:11">
      <c r="A156" s="2" t="s">
        <v>17</v>
      </c>
      <c r="B156" s="2">
        <v>1</v>
      </c>
      <c r="C156" s="2" t="s">
        <v>498</v>
      </c>
      <c r="D156" s="77">
        <f>113*4</f>
        <v>452</v>
      </c>
      <c r="E156" s="78">
        <v>16</v>
      </c>
      <c r="F156" s="78">
        <f>22*4</f>
        <v>88</v>
      </c>
      <c r="G156" s="78">
        <v>4</v>
      </c>
      <c r="H156" s="79"/>
      <c r="I156" s="79"/>
      <c r="J156" s="79"/>
      <c r="K156" s="78">
        <v>0</v>
      </c>
    </row>
    <row r="157" spans="1:11">
      <c r="A157" s="2" t="s">
        <v>18</v>
      </c>
      <c r="B157" s="2">
        <v>1</v>
      </c>
      <c r="C157" s="2" t="s">
        <v>498</v>
      </c>
      <c r="D157" s="77">
        <f>70*4</f>
        <v>280</v>
      </c>
      <c r="E157" s="78">
        <v>32</v>
      </c>
      <c r="F157" s="78">
        <f>19*4</f>
        <v>76</v>
      </c>
      <c r="G157" s="78">
        <v>0</v>
      </c>
      <c r="H157" s="79"/>
      <c r="I157" s="79"/>
      <c r="J157" s="79"/>
      <c r="K157" s="78">
        <v>0</v>
      </c>
    </row>
    <row r="158" spans="1:11">
      <c r="A158" s="2" t="s">
        <v>19</v>
      </c>
      <c r="B158" s="2">
        <v>1</v>
      </c>
      <c r="C158" s="2" t="s">
        <v>498</v>
      </c>
      <c r="D158" s="77">
        <v>216</v>
      </c>
      <c r="E158" s="78">
        <v>5</v>
      </c>
      <c r="F158" s="78">
        <v>45</v>
      </c>
      <c r="G158" s="78">
        <v>0</v>
      </c>
      <c r="H158" s="80">
        <v>4</v>
      </c>
      <c r="I158" s="80">
        <v>10</v>
      </c>
      <c r="J158" s="80">
        <v>1</v>
      </c>
      <c r="K158" s="78">
        <v>0</v>
      </c>
    </row>
    <row r="159" spans="1:11">
      <c r="A159" s="2" t="s">
        <v>20</v>
      </c>
      <c r="B159" s="2">
        <v>1</v>
      </c>
      <c r="C159" s="2" t="s">
        <v>498</v>
      </c>
      <c r="D159" s="77">
        <v>200</v>
      </c>
      <c r="E159" s="78">
        <v>6</v>
      </c>
      <c r="F159" s="78">
        <v>43</v>
      </c>
      <c r="G159" s="78">
        <v>1.5</v>
      </c>
      <c r="H159" s="79"/>
      <c r="I159" s="79"/>
      <c r="J159" s="79"/>
      <c r="K159" s="78">
        <v>0</v>
      </c>
    </row>
    <row r="160" spans="1:11">
      <c r="A160" s="2" t="s">
        <v>365</v>
      </c>
      <c r="B160" s="2">
        <v>1</v>
      </c>
      <c r="C160" s="2" t="s">
        <v>501</v>
      </c>
      <c r="D160" s="77">
        <f>3.5*110</f>
        <v>385</v>
      </c>
      <c r="E160" s="78">
        <f>3.5*6</f>
        <v>21</v>
      </c>
      <c r="F160" s="78">
        <f>3.5*19</f>
        <v>66.5</v>
      </c>
      <c r="G160" s="78">
        <v>0</v>
      </c>
      <c r="H160" s="79"/>
      <c r="I160" s="79"/>
      <c r="J160" s="79"/>
      <c r="K160" s="78">
        <v>0</v>
      </c>
    </row>
    <row r="161" spans="1:11">
      <c r="A161" s="2" t="s">
        <v>366</v>
      </c>
      <c r="B161" s="2">
        <v>1</v>
      </c>
      <c r="C161" s="2" t="s">
        <v>367</v>
      </c>
      <c r="D161" s="77">
        <v>100</v>
      </c>
      <c r="E161" s="78">
        <v>20</v>
      </c>
      <c r="F161" s="78">
        <v>5</v>
      </c>
      <c r="G161" s="78">
        <v>2</v>
      </c>
      <c r="H161" s="78">
        <v>1</v>
      </c>
      <c r="I161" s="78">
        <v>100</v>
      </c>
      <c r="J161" s="78">
        <v>4</v>
      </c>
      <c r="K161" s="78">
        <v>0</v>
      </c>
    </row>
    <row r="162" spans="1:11">
      <c r="A162" s="2" t="s">
        <v>60</v>
      </c>
      <c r="B162" s="2">
        <v>1</v>
      </c>
      <c r="C162" s="2" t="s">
        <v>61</v>
      </c>
      <c r="D162" s="77">
        <v>300</v>
      </c>
      <c r="E162" s="78">
        <f>8*5</f>
        <v>40</v>
      </c>
      <c r="F162" s="78">
        <v>10</v>
      </c>
      <c r="G162" s="78">
        <v>8</v>
      </c>
      <c r="H162" s="79"/>
      <c r="I162" s="79"/>
      <c r="J162" s="79"/>
      <c r="K162" s="78">
        <v>0</v>
      </c>
    </row>
    <row r="163" spans="1:11">
      <c r="A163" s="2" t="s">
        <v>62</v>
      </c>
      <c r="B163" s="2">
        <v>1</v>
      </c>
      <c r="C163" s="2" t="s">
        <v>498</v>
      </c>
      <c r="D163" s="77">
        <f>120*2</f>
        <v>240</v>
      </c>
      <c r="E163" s="78">
        <v>18</v>
      </c>
      <c r="F163" s="78">
        <v>16</v>
      </c>
      <c r="G163" s="78">
        <v>10</v>
      </c>
      <c r="H163" s="79"/>
      <c r="I163" s="79"/>
      <c r="J163" s="79"/>
      <c r="K163" s="78">
        <v>0</v>
      </c>
    </row>
    <row r="164" spans="1:11">
      <c r="A164" s="2" t="s">
        <v>63</v>
      </c>
      <c r="B164" s="2">
        <v>1</v>
      </c>
      <c r="C164" s="2" t="s">
        <v>61</v>
      </c>
      <c r="D164" s="77">
        <v>200</v>
      </c>
      <c r="E164" s="78">
        <v>35</v>
      </c>
      <c r="F164" s="78">
        <v>5</v>
      </c>
      <c r="G164" s="78">
        <v>8</v>
      </c>
      <c r="H164" s="78">
        <v>3</v>
      </c>
      <c r="I164" s="78">
        <v>125</v>
      </c>
      <c r="J164" s="79"/>
      <c r="K164" s="78">
        <v>0</v>
      </c>
    </row>
    <row r="165" spans="1:11">
      <c r="A165" s="2" t="s">
        <v>64</v>
      </c>
      <c r="B165" s="2">
        <v>1</v>
      </c>
      <c r="C165" s="2" t="s">
        <v>65</v>
      </c>
      <c r="D165" s="77">
        <v>45</v>
      </c>
      <c r="E165" s="78">
        <v>4</v>
      </c>
      <c r="F165" s="78">
        <v>10</v>
      </c>
      <c r="G165" s="78">
        <v>1.5</v>
      </c>
      <c r="H165" s="79"/>
      <c r="I165" s="79"/>
      <c r="J165" s="79"/>
      <c r="K165" s="78">
        <v>0</v>
      </c>
    </row>
    <row r="166" spans="1:11">
      <c r="A166" s="2" t="s">
        <v>66</v>
      </c>
      <c r="B166" s="2">
        <v>1</v>
      </c>
      <c r="C166" s="2" t="s">
        <v>67</v>
      </c>
      <c r="D166" s="77">
        <v>45</v>
      </c>
      <c r="E166" s="78">
        <v>8</v>
      </c>
      <c r="F166" s="78">
        <v>2</v>
      </c>
      <c r="G166" s="78">
        <v>0</v>
      </c>
      <c r="H166" s="79"/>
      <c r="I166" s="79"/>
      <c r="J166" s="79"/>
      <c r="K166" s="78">
        <v>0</v>
      </c>
    </row>
    <row r="167" spans="1:11">
      <c r="A167" s="2" t="s">
        <v>68</v>
      </c>
      <c r="B167" s="2">
        <v>1</v>
      </c>
      <c r="C167" s="2" t="s">
        <v>507</v>
      </c>
      <c r="D167" s="77">
        <f>2.5*110</f>
        <v>275</v>
      </c>
      <c r="E167" s="78">
        <f>2.5*22</f>
        <v>55</v>
      </c>
      <c r="F167" s="78">
        <f>2.5*2</f>
        <v>5</v>
      </c>
      <c r="G167" s="78">
        <f>2.5*1.5</f>
        <v>3.75</v>
      </c>
      <c r="H167" s="79"/>
      <c r="I167" s="79"/>
      <c r="J167" s="79"/>
      <c r="K167" s="78">
        <v>0</v>
      </c>
    </row>
    <row r="168" spans="1:11">
      <c r="A168" s="2" t="s">
        <v>69</v>
      </c>
      <c r="B168" s="2">
        <v>1</v>
      </c>
      <c r="C168" s="2" t="s">
        <v>70</v>
      </c>
      <c r="D168" s="77">
        <v>110</v>
      </c>
      <c r="E168" s="78">
        <v>16</v>
      </c>
      <c r="F168" s="78">
        <v>10</v>
      </c>
      <c r="G168" s="78">
        <v>1</v>
      </c>
      <c r="H168" s="79"/>
      <c r="I168" s="79"/>
      <c r="J168" s="79"/>
      <c r="K168" s="78">
        <v>0</v>
      </c>
    </row>
    <row r="169" spans="1:11">
      <c r="A169" s="2" t="s">
        <v>135</v>
      </c>
      <c r="B169" s="2">
        <v>1</v>
      </c>
      <c r="C169" s="2" t="s">
        <v>498</v>
      </c>
      <c r="D169" s="77">
        <v>320</v>
      </c>
      <c r="E169" s="78">
        <v>48</v>
      </c>
      <c r="F169" s="78">
        <v>28</v>
      </c>
      <c r="G169" s="78">
        <v>0</v>
      </c>
      <c r="H169" s="79"/>
      <c r="I169" s="79"/>
      <c r="J169" s="79"/>
      <c r="K169" s="78">
        <v>0</v>
      </c>
    </row>
    <row r="170" spans="1:11">
      <c r="A170" s="2" t="s">
        <v>394</v>
      </c>
      <c r="B170" s="2">
        <v>1</v>
      </c>
      <c r="C170" s="2" t="s">
        <v>71</v>
      </c>
      <c r="D170" s="77">
        <v>50</v>
      </c>
      <c r="E170" s="78">
        <v>2</v>
      </c>
      <c r="F170" s="78">
        <v>7</v>
      </c>
      <c r="G170" s="78">
        <v>2</v>
      </c>
      <c r="H170" s="78">
        <v>1</v>
      </c>
      <c r="I170" s="78">
        <v>24</v>
      </c>
      <c r="J170" s="78">
        <v>0</v>
      </c>
      <c r="K170" s="78">
        <v>0</v>
      </c>
    </row>
    <row r="171" spans="1:11">
      <c r="A171" s="2" t="s">
        <v>72</v>
      </c>
      <c r="B171" s="2">
        <v>1</v>
      </c>
      <c r="C171" s="2" t="s">
        <v>498</v>
      </c>
      <c r="D171">
        <f>170*4</f>
        <v>680</v>
      </c>
      <c r="E171">
        <v>20</v>
      </c>
      <c r="F171">
        <v>28</v>
      </c>
      <c r="G171">
        <f>16*4</f>
        <v>64</v>
      </c>
      <c r="H171">
        <v>16</v>
      </c>
      <c r="I171">
        <f>80*4</f>
        <v>320</v>
      </c>
      <c r="J171">
        <v>0</v>
      </c>
      <c r="K171" s="78">
        <v>0</v>
      </c>
    </row>
    <row r="172" spans="1:11">
      <c r="A172" s="2" t="s">
        <v>247</v>
      </c>
      <c r="C172" s="2" t="s">
        <v>498</v>
      </c>
      <c r="D172" s="81"/>
      <c r="E172" s="79"/>
      <c r="F172" s="79"/>
      <c r="G172" s="79"/>
      <c r="H172" s="79"/>
      <c r="I172" s="79"/>
      <c r="J172" s="79"/>
      <c r="K172" s="78">
        <v>0</v>
      </c>
    </row>
    <row r="173" spans="1:11">
      <c r="A173" s="2" t="s">
        <v>73</v>
      </c>
      <c r="B173" s="2">
        <v>1</v>
      </c>
      <c r="C173" s="2" t="s">
        <v>294</v>
      </c>
      <c r="D173" s="77">
        <v>110</v>
      </c>
      <c r="E173" s="78">
        <v>2</v>
      </c>
      <c r="F173" s="78">
        <v>26</v>
      </c>
      <c r="G173" s="78">
        <v>0</v>
      </c>
      <c r="H173" s="79"/>
      <c r="I173" s="79"/>
      <c r="J173" s="79"/>
      <c r="K173" s="78">
        <v>0</v>
      </c>
    </row>
    <row r="174" spans="1:11">
      <c r="A174" s="2" t="s">
        <v>74</v>
      </c>
      <c r="B174" s="2">
        <v>1</v>
      </c>
      <c r="C174" s="2" t="s">
        <v>502</v>
      </c>
      <c r="D174" s="77">
        <f>150*2.5</f>
        <v>375</v>
      </c>
      <c r="E174" s="78">
        <f>18*2.5</f>
        <v>45</v>
      </c>
      <c r="F174" s="78">
        <f>8*2.5</f>
        <v>20</v>
      </c>
      <c r="G174" s="78">
        <f>5*2.5</f>
        <v>12.5</v>
      </c>
      <c r="H174" s="78">
        <f>3*2.5</f>
        <v>7.5</v>
      </c>
      <c r="I174" s="78">
        <f>400*2.5</f>
        <v>1000</v>
      </c>
      <c r="J174" s="78">
        <v>2.5</v>
      </c>
      <c r="K174" s="78">
        <v>0</v>
      </c>
    </row>
    <row r="175" spans="1:11">
      <c r="A175" s="2" t="s">
        <v>75</v>
      </c>
      <c r="B175" s="2">
        <v>1</v>
      </c>
      <c r="C175" s="2" t="s">
        <v>502</v>
      </c>
      <c r="D175" s="77">
        <f>90*4</f>
        <v>360</v>
      </c>
      <c r="E175" s="78">
        <f>14*4</f>
        <v>56</v>
      </c>
      <c r="F175" s="78">
        <f>4*4</f>
        <v>16</v>
      </c>
      <c r="G175" s="78">
        <v>8</v>
      </c>
      <c r="H175" s="78">
        <v>8</v>
      </c>
      <c r="I175" s="78">
        <f>330*4</f>
        <v>1320</v>
      </c>
      <c r="J175" s="79"/>
      <c r="K175" s="78">
        <v>0</v>
      </c>
    </row>
    <row r="176" spans="1:11">
      <c r="A176" s="2" t="s">
        <v>76</v>
      </c>
      <c r="B176" s="2">
        <v>1</v>
      </c>
      <c r="C176" s="2" t="s">
        <v>77</v>
      </c>
      <c r="D176" s="77">
        <v>755</v>
      </c>
      <c r="E176" s="78">
        <v>56</v>
      </c>
      <c r="F176" s="78">
        <v>81</v>
      </c>
      <c r="G176" s="78">
        <v>21</v>
      </c>
      <c r="H176" s="79"/>
      <c r="I176" s="79"/>
      <c r="J176" s="79"/>
      <c r="K176" s="78">
        <v>0</v>
      </c>
    </row>
    <row r="177" spans="1:11">
      <c r="A177" s="2" t="s">
        <v>339</v>
      </c>
      <c r="B177" s="2">
        <v>1</v>
      </c>
      <c r="C177" s="2" t="s">
        <v>78</v>
      </c>
      <c r="D177" s="77">
        <v>160</v>
      </c>
      <c r="E177" s="78">
        <v>4</v>
      </c>
      <c r="F177" s="78">
        <v>37</v>
      </c>
      <c r="G177" s="78">
        <v>0</v>
      </c>
      <c r="H177" s="79"/>
      <c r="I177" s="79"/>
      <c r="J177" s="79"/>
      <c r="K177" s="78">
        <v>0</v>
      </c>
    </row>
    <row r="178" spans="1:11">
      <c r="A178" s="2" t="s">
        <v>79</v>
      </c>
      <c r="B178" s="2">
        <v>1</v>
      </c>
      <c r="C178" s="2" t="s">
        <v>21</v>
      </c>
      <c r="D178" s="77">
        <v>95</v>
      </c>
      <c r="E178" s="78">
        <v>0</v>
      </c>
      <c r="F178" s="78">
        <v>25</v>
      </c>
      <c r="G178" s="78">
        <v>0</v>
      </c>
      <c r="H178" s="79"/>
      <c r="I178" s="79"/>
      <c r="J178" s="79"/>
      <c r="K178" s="78">
        <v>0</v>
      </c>
    </row>
    <row r="179" spans="1:11">
      <c r="A179" s="2" t="s">
        <v>22</v>
      </c>
      <c r="B179" s="2">
        <v>1</v>
      </c>
      <c r="C179" s="2" t="s">
        <v>23</v>
      </c>
      <c r="D179" s="77">
        <v>80</v>
      </c>
      <c r="E179" s="78">
        <v>4</v>
      </c>
      <c r="F179" s="78">
        <v>15</v>
      </c>
      <c r="G179" s="78">
        <v>0.5</v>
      </c>
      <c r="H179" s="79"/>
      <c r="I179" s="79"/>
      <c r="J179" s="79"/>
      <c r="K179" s="78">
        <v>0</v>
      </c>
    </row>
    <row r="180" spans="1:11">
      <c r="A180" s="2" t="s">
        <v>299</v>
      </c>
      <c r="B180" s="2">
        <v>1</v>
      </c>
      <c r="C180" s="2" t="s">
        <v>300</v>
      </c>
      <c r="D180" s="77">
        <v>180</v>
      </c>
      <c r="E180" s="78">
        <v>8</v>
      </c>
      <c r="F180" s="78">
        <v>27</v>
      </c>
      <c r="G180" s="78">
        <v>6</v>
      </c>
      <c r="H180" s="79"/>
      <c r="I180" s="79"/>
      <c r="J180" s="79"/>
      <c r="K180" s="78">
        <v>0</v>
      </c>
    </row>
    <row r="181" spans="1:11">
      <c r="A181" s="2" t="s">
        <v>24</v>
      </c>
      <c r="C181" s="2"/>
      <c r="D181" s="81"/>
      <c r="E181" s="79"/>
      <c r="F181" s="79"/>
      <c r="G181" s="79"/>
      <c r="H181" s="79"/>
      <c r="I181" s="79"/>
      <c r="J181" s="79"/>
      <c r="K181" s="78">
        <v>0</v>
      </c>
    </row>
    <row r="182" spans="1:11">
      <c r="A182" s="2" t="s">
        <v>301</v>
      </c>
      <c r="B182" s="2">
        <v>1</v>
      </c>
      <c r="C182" s="2" t="s">
        <v>294</v>
      </c>
      <c r="D182" s="77">
        <v>121</v>
      </c>
      <c r="E182" s="78">
        <v>1</v>
      </c>
      <c r="F182" s="78">
        <v>31</v>
      </c>
      <c r="G182" s="78">
        <v>0</v>
      </c>
      <c r="H182" s="79"/>
      <c r="I182" s="79"/>
      <c r="J182" s="79"/>
      <c r="K182" s="78">
        <v>0</v>
      </c>
    </row>
    <row r="183" spans="1:11">
      <c r="A183" s="2" t="s">
        <v>25</v>
      </c>
      <c r="B183" s="2">
        <v>1</v>
      </c>
      <c r="C183" s="2" t="s">
        <v>295</v>
      </c>
      <c r="D183" s="77">
        <f>3.6*180</f>
        <v>648</v>
      </c>
      <c r="E183" s="78">
        <f>3.6*10</f>
        <v>36</v>
      </c>
      <c r="F183" s="78">
        <f>3.6*31</f>
        <v>111.60000000000001</v>
      </c>
      <c r="G183" s="78">
        <f>3.6*3</f>
        <v>10.8</v>
      </c>
      <c r="H183" s="79"/>
      <c r="I183" s="79"/>
      <c r="J183" s="79"/>
      <c r="K183" s="78">
        <v>0</v>
      </c>
    </row>
    <row r="184" spans="1:11">
      <c r="A184" s="2" t="s">
        <v>343</v>
      </c>
      <c r="B184" s="2">
        <v>1</v>
      </c>
      <c r="C184" s="2" t="s">
        <v>344</v>
      </c>
      <c r="D184" s="77">
        <v>50</v>
      </c>
      <c r="E184" s="78">
        <v>2</v>
      </c>
      <c r="F184" s="78">
        <v>6.5</v>
      </c>
      <c r="G184" s="78">
        <v>1</v>
      </c>
      <c r="H184" s="79"/>
      <c r="I184" s="79"/>
      <c r="J184" s="79"/>
      <c r="K184" s="78">
        <v>0</v>
      </c>
    </row>
    <row r="185" spans="1:11">
      <c r="A185" s="2" t="s">
        <v>345</v>
      </c>
      <c r="B185" s="2">
        <v>1</v>
      </c>
      <c r="C185" s="2" t="s">
        <v>498</v>
      </c>
      <c r="D185" s="77">
        <v>77</v>
      </c>
      <c r="E185" s="78">
        <v>1</v>
      </c>
      <c r="F185" s="78">
        <v>20</v>
      </c>
      <c r="G185" s="78">
        <v>0</v>
      </c>
      <c r="H185" s="79"/>
      <c r="I185" s="79"/>
      <c r="J185" s="79"/>
      <c r="K185" s="78">
        <v>0</v>
      </c>
    </row>
    <row r="186" spans="1:11">
      <c r="A186" s="2" t="s">
        <v>499</v>
      </c>
      <c r="B186" s="2">
        <v>1</v>
      </c>
      <c r="C186" s="2" t="s">
        <v>498</v>
      </c>
      <c r="D186" s="77">
        <v>62</v>
      </c>
      <c r="E186" s="78">
        <v>1</v>
      </c>
      <c r="F186" s="78">
        <v>16</v>
      </c>
      <c r="G186" s="78">
        <v>0</v>
      </c>
      <c r="H186" s="79"/>
      <c r="I186" s="79"/>
      <c r="J186" s="79"/>
      <c r="K186" s="78">
        <v>0</v>
      </c>
    </row>
    <row r="187" spans="1:11">
      <c r="A187" s="2" t="s">
        <v>280</v>
      </c>
      <c r="B187" s="2">
        <v>1</v>
      </c>
      <c r="C187" s="2" t="s">
        <v>498</v>
      </c>
      <c r="D187" s="77">
        <f>4*180</f>
        <v>720</v>
      </c>
      <c r="E187" s="78">
        <f>4*11</f>
        <v>44</v>
      </c>
      <c r="F187" s="78">
        <f>4*31</f>
        <v>124</v>
      </c>
      <c r="G187" s="78">
        <v>4</v>
      </c>
      <c r="H187" s="79"/>
      <c r="I187" s="79"/>
      <c r="J187" s="79"/>
      <c r="K187" s="78">
        <v>0</v>
      </c>
    </row>
    <row r="188" spans="1:11">
      <c r="A188" s="2" t="s">
        <v>500</v>
      </c>
      <c r="B188" s="2">
        <v>1</v>
      </c>
      <c r="C188" s="2" t="s">
        <v>498</v>
      </c>
      <c r="D188" s="77">
        <v>747</v>
      </c>
      <c r="E188" s="78">
        <v>34</v>
      </c>
      <c r="F188" s="78">
        <v>25</v>
      </c>
      <c r="G188" s="78">
        <v>63</v>
      </c>
      <c r="H188" s="79"/>
      <c r="I188" s="79"/>
      <c r="J188" s="79"/>
      <c r="K188" s="78">
        <v>0</v>
      </c>
    </row>
    <row r="189" spans="1:11">
      <c r="A189" s="2" t="s">
        <v>281</v>
      </c>
      <c r="B189" s="2">
        <v>1</v>
      </c>
      <c r="C189" s="2" t="s">
        <v>77</v>
      </c>
      <c r="D189" s="77">
        <v>649</v>
      </c>
      <c r="E189" s="78">
        <v>49</v>
      </c>
      <c r="F189" s="78">
        <v>75</v>
      </c>
      <c r="G189" s="78">
        <v>15</v>
      </c>
      <c r="H189" s="79"/>
      <c r="I189" s="79"/>
      <c r="J189" s="79"/>
      <c r="K189" s="78">
        <v>0</v>
      </c>
    </row>
    <row r="190" spans="1:11">
      <c r="A190" s="2" t="s">
        <v>426</v>
      </c>
      <c r="B190" s="2">
        <v>1</v>
      </c>
      <c r="C190" s="2" t="s">
        <v>498</v>
      </c>
      <c r="D190" s="77">
        <v>220</v>
      </c>
      <c r="E190" s="78">
        <v>18</v>
      </c>
      <c r="F190" s="78">
        <v>39</v>
      </c>
      <c r="G190" s="78">
        <f>3.5*0</f>
        <v>0</v>
      </c>
      <c r="H190" s="78">
        <v>16</v>
      </c>
      <c r="I190" s="78">
        <v>9</v>
      </c>
      <c r="J190" s="78">
        <v>0</v>
      </c>
      <c r="K190" s="78">
        <v>0</v>
      </c>
    </row>
    <row r="191" spans="1:11">
      <c r="A191" s="2" t="s">
        <v>283</v>
      </c>
      <c r="B191" s="2">
        <v>1</v>
      </c>
      <c r="C191" s="2" t="s">
        <v>295</v>
      </c>
      <c r="D191" s="77">
        <f>3*110</f>
        <v>330</v>
      </c>
      <c r="E191" s="78">
        <f>3*20</f>
        <v>60</v>
      </c>
      <c r="F191" s="78">
        <f>3*3</f>
        <v>9</v>
      </c>
      <c r="G191" s="78">
        <f>3*1.5</f>
        <v>4.5</v>
      </c>
      <c r="H191" s="79"/>
      <c r="I191" s="79"/>
      <c r="J191" s="79"/>
      <c r="K191" s="78">
        <v>0</v>
      </c>
    </row>
    <row r="192" spans="1:11">
      <c r="A192" s="2" t="s">
        <v>397</v>
      </c>
      <c r="B192" s="2">
        <v>1</v>
      </c>
      <c r="C192" s="2" t="s">
        <v>502</v>
      </c>
      <c r="D192" s="77">
        <f>3*120</f>
        <v>360</v>
      </c>
      <c r="E192" s="78">
        <f>3*20</f>
        <v>60</v>
      </c>
      <c r="F192" s="78">
        <f>3*5</f>
        <v>15</v>
      </c>
      <c r="G192" s="78">
        <f>3*2</f>
        <v>6</v>
      </c>
      <c r="H192" s="79"/>
      <c r="I192" s="79"/>
      <c r="J192" s="79"/>
      <c r="K192" s="78">
        <v>0</v>
      </c>
    </row>
    <row r="193" spans="1:11">
      <c r="A193" s="2" t="s">
        <v>358</v>
      </c>
      <c r="B193" s="2">
        <v>1</v>
      </c>
      <c r="C193" s="2" t="s">
        <v>498</v>
      </c>
      <c r="D193" s="77">
        <v>286</v>
      </c>
      <c r="E193" s="78">
        <v>12</v>
      </c>
      <c r="F193" s="78">
        <v>54</v>
      </c>
      <c r="G193" s="78">
        <v>3</v>
      </c>
      <c r="H193" s="79"/>
      <c r="I193" s="79"/>
      <c r="J193" s="79"/>
      <c r="K193" s="78">
        <v>0</v>
      </c>
    </row>
    <row r="194" spans="1:11">
      <c r="A194" s="2" t="s">
        <v>362</v>
      </c>
      <c r="B194" s="2">
        <v>1</v>
      </c>
      <c r="C194" s="2" t="s">
        <v>498</v>
      </c>
      <c r="D194" s="77">
        <v>1910</v>
      </c>
      <c r="E194" s="78">
        <v>0</v>
      </c>
      <c r="F194" s="78">
        <v>0</v>
      </c>
      <c r="G194" s="78">
        <v>216</v>
      </c>
      <c r="H194" s="79"/>
      <c r="I194" s="79"/>
      <c r="J194" s="79"/>
      <c r="K194" s="78">
        <v>0</v>
      </c>
    </row>
    <row r="195" spans="1:11">
      <c r="A195" s="2" t="s">
        <v>398</v>
      </c>
      <c r="B195" s="2">
        <v>1</v>
      </c>
      <c r="C195" s="2" t="s">
        <v>498</v>
      </c>
      <c r="D195" s="77">
        <v>380</v>
      </c>
      <c r="E195" s="78">
        <v>16</v>
      </c>
      <c r="F195" s="78">
        <v>80</v>
      </c>
      <c r="G195" s="78">
        <v>2</v>
      </c>
      <c r="H195" s="79"/>
      <c r="I195" s="79"/>
      <c r="J195" s="79"/>
      <c r="K195" s="78">
        <v>0</v>
      </c>
    </row>
    <row r="196" spans="1:11">
      <c r="A196" s="2" t="s">
        <v>430</v>
      </c>
      <c r="B196" s="2">
        <v>1</v>
      </c>
      <c r="C196" s="2" t="s">
        <v>344</v>
      </c>
      <c r="D196" s="77">
        <v>85</v>
      </c>
      <c r="E196" s="78">
        <v>3.5</v>
      </c>
      <c r="F196" s="78">
        <v>5</v>
      </c>
      <c r="G196" s="78">
        <v>5</v>
      </c>
      <c r="H196" s="79"/>
      <c r="I196" s="79"/>
      <c r="J196" s="79"/>
      <c r="K196" s="78">
        <v>0</v>
      </c>
    </row>
    <row r="197" spans="1:11">
      <c r="A197" s="2" t="s">
        <v>399</v>
      </c>
      <c r="B197" s="2">
        <v>1</v>
      </c>
      <c r="C197" s="2" t="s">
        <v>400</v>
      </c>
      <c r="D197" s="77">
        <v>266</v>
      </c>
      <c r="E197" s="78">
        <v>7</v>
      </c>
      <c r="F197" s="78">
        <v>29</v>
      </c>
      <c r="G197" s="78">
        <v>0</v>
      </c>
      <c r="H197" s="79"/>
      <c r="I197" s="79"/>
      <c r="J197" s="79"/>
      <c r="K197" s="78">
        <v>0</v>
      </c>
    </row>
    <row r="198" spans="1:11">
      <c r="A198" s="2" t="s">
        <v>406</v>
      </c>
      <c r="B198" s="2">
        <v>1</v>
      </c>
      <c r="C198" s="2" t="s">
        <v>498</v>
      </c>
      <c r="D198" s="77">
        <v>70</v>
      </c>
      <c r="E198" s="78">
        <v>7</v>
      </c>
      <c r="F198" s="78">
        <v>3</v>
      </c>
      <c r="G198" s="78">
        <v>3.5</v>
      </c>
      <c r="H198" s="78">
        <v>1</v>
      </c>
      <c r="I198" s="78">
        <v>70</v>
      </c>
      <c r="J198" s="78">
        <v>2</v>
      </c>
      <c r="K198" s="78">
        <v>0</v>
      </c>
    </row>
    <row r="199" spans="1:11">
      <c r="A199" s="2" t="s">
        <v>251</v>
      </c>
      <c r="B199" s="2">
        <v>1</v>
      </c>
      <c r="C199" s="2" t="s">
        <v>498</v>
      </c>
      <c r="D199" s="77">
        <v>300</v>
      </c>
      <c r="E199" s="78">
        <v>10</v>
      </c>
      <c r="F199" s="78">
        <v>54</v>
      </c>
      <c r="G199" s="78">
        <v>6</v>
      </c>
      <c r="H199" s="78">
        <v>8</v>
      </c>
      <c r="I199" s="79"/>
      <c r="J199" s="78">
        <v>2</v>
      </c>
      <c r="K199" s="78">
        <v>0</v>
      </c>
    </row>
    <row r="200" spans="1:11">
      <c r="A200" s="2" t="s">
        <v>401</v>
      </c>
      <c r="B200" s="2">
        <v>1</v>
      </c>
      <c r="C200" s="2" t="s">
        <v>230</v>
      </c>
      <c r="D200" s="77">
        <f>150/2</f>
        <v>75</v>
      </c>
      <c r="E200" s="79"/>
      <c r="F200" s="78">
        <f>36/2</f>
        <v>18</v>
      </c>
      <c r="G200" s="79"/>
      <c r="H200" s="79"/>
      <c r="I200" s="78">
        <v>35</v>
      </c>
      <c r="J200" s="78">
        <v>11</v>
      </c>
      <c r="K200" s="78">
        <v>0</v>
      </c>
    </row>
    <row r="201" spans="1:11">
      <c r="A201" s="2" t="s">
        <v>402</v>
      </c>
      <c r="B201" s="2">
        <v>1</v>
      </c>
      <c r="C201" s="2" t="s">
        <v>230</v>
      </c>
      <c r="D201" s="77">
        <f>190/2</f>
        <v>95</v>
      </c>
      <c r="E201" s="78">
        <v>4</v>
      </c>
      <c r="F201" s="78">
        <v>3</v>
      </c>
      <c r="G201" s="78">
        <f>17/2</f>
        <v>8.5</v>
      </c>
      <c r="H201" s="78">
        <v>1.5</v>
      </c>
      <c r="I201" s="79"/>
      <c r="J201" s="78">
        <v>1</v>
      </c>
      <c r="K201" s="78">
        <v>0</v>
      </c>
    </row>
    <row r="202" spans="1:11">
      <c r="A202" s="2" t="s">
        <v>403</v>
      </c>
      <c r="B202" s="2">
        <v>1</v>
      </c>
      <c r="C202" s="2" t="s">
        <v>498</v>
      </c>
      <c r="D202" s="77">
        <v>18</v>
      </c>
      <c r="E202" s="78">
        <v>0.8</v>
      </c>
      <c r="F202" s="78">
        <v>4.2</v>
      </c>
      <c r="G202" s="78">
        <v>0.2</v>
      </c>
      <c r="H202" s="78">
        <v>1.6</v>
      </c>
      <c r="I202" s="78">
        <v>3</v>
      </c>
      <c r="J202" s="78">
        <v>2.2000000000000002</v>
      </c>
      <c r="K202" s="78">
        <v>0</v>
      </c>
    </row>
    <row r="203" spans="1:11">
      <c r="A203" s="2" t="s">
        <v>404</v>
      </c>
      <c r="B203" s="2">
        <v>1</v>
      </c>
      <c r="C203" s="2" t="s">
        <v>294</v>
      </c>
      <c r="D203" s="77">
        <v>289</v>
      </c>
      <c r="E203" s="78">
        <v>3.4</v>
      </c>
      <c r="F203" s="78">
        <v>14.9</v>
      </c>
      <c r="G203" s="78">
        <v>26.6</v>
      </c>
      <c r="H203" s="78">
        <v>11.8</v>
      </c>
      <c r="I203" s="78">
        <v>14</v>
      </c>
      <c r="J203" s="78">
        <v>0.5</v>
      </c>
      <c r="K203" s="78">
        <v>0</v>
      </c>
    </row>
    <row r="204" spans="1:11">
      <c r="A204" s="2" t="s">
        <v>405</v>
      </c>
      <c r="B204" s="2">
        <v>1</v>
      </c>
      <c r="C204" s="2" t="s">
        <v>230</v>
      </c>
      <c r="D204" s="77">
        <v>120</v>
      </c>
      <c r="E204" s="79"/>
      <c r="F204" s="79"/>
      <c r="G204" s="78">
        <v>13.6</v>
      </c>
      <c r="H204" s="79"/>
      <c r="I204" s="79"/>
      <c r="J204" s="79"/>
      <c r="K204" s="78">
        <v>0</v>
      </c>
    </row>
    <row r="205" spans="1:11">
      <c r="A205" s="2" t="s">
        <v>246</v>
      </c>
      <c r="B205" s="2">
        <v>1</v>
      </c>
      <c r="C205" s="2" t="s">
        <v>498</v>
      </c>
      <c r="D205" s="77">
        <v>434</v>
      </c>
      <c r="E205" s="78">
        <v>4.5</v>
      </c>
      <c r="F205" s="78">
        <v>114.8</v>
      </c>
      <c r="G205" s="78">
        <v>0.7</v>
      </c>
      <c r="H205" s="78">
        <v>5.4</v>
      </c>
      <c r="I205" s="78">
        <v>16</v>
      </c>
      <c r="J205" s="78">
        <v>85.8</v>
      </c>
      <c r="K205" s="78">
        <v>0</v>
      </c>
    </row>
    <row r="206" spans="1:11">
      <c r="A206" s="2" t="s">
        <v>145</v>
      </c>
      <c r="B206" s="2">
        <v>1</v>
      </c>
      <c r="C206" s="2" t="s">
        <v>230</v>
      </c>
      <c r="D206" s="77">
        <v>105</v>
      </c>
      <c r="E206" s="78">
        <v>4</v>
      </c>
      <c r="F206" s="78">
        <v>3</v>
      </c>
      <c r="G206" s="78">
        <v>8</v>
      </c>
      <c r="H206" s="78">
        <v>1</v>
      </c>
      <c r="I206" s="78">
        <v>60</v>
      </c>
      <c r="J206" s="78">
        <v>0.5</v>
      </c>
      <c r="K206" s="78">
        <v>0</v>
      </c>
    </row>
    <row r="207" spans="1:11">
      <c r="A207" s="2" t="s">
        <v>39</v>
      </c>
      <c r="B207" s="2">
        <v>1</v>
      </c>
      <c r="C207" s="2" t="s">
        <v>146</v>
      </c>
      <c r="D207" s="77">
        <v>207</v>
      </c>
      <c r="E207" s="78">
        <v>17</v>
      </c>
      <c r="F207" s="78">
        <v>40</v>
      </c>
      <c r="G207" s="78">
        <v>2</v>
      </c>
      <c r="H207" s="78">
        <v>16</v>
      </c>
      <c r="I207" s="78">
        <v>201</v>
      </c>
      <c r="J207" s="78">
        <v>10</v>
      </c>
      <c r="K207" s="78">
        <v>0</v>
      </c>
    </row>
    <row r="208" spans="1:11">
      <c r="A208" s="2" t="s">
        <v>446</v>
      </c>
      <c r="B208" s="2">
        <v>1</v>
      </c>
      <c r="C208" s="2" t="s">
        <v>447</v>
      </c>
      <c r="D208" s="82">
        <v>280</v>
      </c>
      <c r="E208" s="83">
        <v>19</v>
      </c>
      <c r="F208" s="83">
        <v>35</v>
      </c>
      <c r="G208" s="83">
        <v>8</v>
      </c>
      <c r="H208" s="83">
        <v>13</v>
      </c>
      <c r="I208" s="83">
        <v>370</v>
      </c>
      <c r="J208" s="83">
        <v>3</v>
      </c>
      <c r="K208" s="78">
        <v>0</v>
      </c>
    </row>
    <row r="209" spans="1:11">
      <c r="A209" s="2" t="s">
        <v>449</v>
      </c>
      <c r="B209" s="2">
        <v>1</v>
      </c>
      <c r="C209" s="2" t="s">
        <v>498</v>
      </c>
      <c r="D209" s="77">
        <v>170</v>
      </c>
      <c r="E209" s="78">
        <v>11</v>
      </c>
      <c r="F209" s="78">
        <v>22</v>
      </c>
      <c r="G209" s="78">
        <v>5</v>
      </c>
      <c r="H209" s="78">
        <v>7</v>
      </c>
      <c r="I209" s="78">
        <v>100</v>
      </c>
      <c r="J209" s="78">
        <v>3</v>
      </c>
      <c r="K209" s="78">
        <v>0</v>
      </c>
    </row>
    <row r="210" spans="1:11">
      <c r="A210" s="2" t="s">
        <v>450</v>
      </c>
      <c r="B210" s="2">
        <v>1</v>
      </c>
      <c r="C210" s="2" t="s">
        <v>451</v>
      </c>
      <c r="D210" s="77">
        <v>100</v>
      </c>
      <c r="E210" s="78">
        <v>4.5</v>
      </c>
      <c r="F210" s="78">
        <v>17.5</v>
      </c>
      <c r="G210" s="78">
        <v>0.75</v>
      </c>
      <c r="H210" s="78">
        <v>2</v>
      </c>
      <c r="I210" s="78">
        <v>0</v>
      </c>
      <c r="J210" s="78">
        <v>0.5</v>
      </c>
      <c r="K210" s="78">
        <v>0</v>
      </c>
    </row>
    <row r="211" spans="1:11">
      <c r="A211" s="2" t="s">
        <v>452</v>
      </c>
      <c r="B211" s="2">
        <v>1</v>
      </c>
      <c r="C211" s="2" t="s">
        <v>453</v>
      </c>
      <c r="D211" s="77">
        <v>300</v>
      </c>
      <c r="E211" s="78">
        <v>14</v>
      </c>
      <c r="F211" s="78">
        <v>64</v>
      </c>
      <c r="G211" s="78">
        <v>4</v>
      </c>
      <c r="H211" s="78">
        <v>2</v>
      </c>
      <c r="I211" s="78">
        <v>280</v>
      </c>
      <c r="J211" s="78">
        <v>7</v>
      </c>
      <c r="K211" s="78">
        <v>0</v>
      </c>
    </row>
    <row r="212" spans="1:11">
      <c r="A212" s="2" t="s">
        <v>454</v>
      </c>
      <c r="B212" s="2">
        <v>1</v>
      </c>
      <c r="C212" s="2" t="s">
        <v>498</v>
      </c>
      <c r="D212" s="77">
        <v>74</v>
      </c>
      <c r="E212" s="78">
        <v>1</v>
      </c>
      <c r="F212" s="78">
        <v>20</v>
      </c>
      <c r="G212" s="78">
        <v>0</v>
      </c>
      <c r="H212" s="78">
        <v>0</v>
      </c>
      <c r="I212" s="78">
        <v>2</v>
      </c>
      <c r="J212" s="78">
        <v>14</v>
      </c>
      <c r="K212" s="78">
        <v>0</v>
      </c>
    </row>
    <row r="213" spans="1:11">
      <c r="A213" s="2" t="s">
        <v>455</v>
      </c>
      <c r="B213" s="2">
        <v>1</v>
      </c>
      <c r="C213" s="2" t="s">
        <v>498</v>
      </c>
      <c r="D213" s="77">
        <v>143</v>
      </c>
      <c r="E213" s="78">
        <v>3</v>
      </c>
      <c r="F213" s="78">
        <v>31</v>
      </c>
      <c r="G213" s="78">
        <v>0</v>
      </c>
      <c r="H213" s="78">
        <v>1</v>
      </c>
      <c r="I213" s="78">
        <v>5</v>
      </c>
      <c r="J213" s="78">
        <v>0</v>
      </c>
      <c r="K213" s="78">
        <v>0</v>
      </c>
    </row>
    <row r="214" spans="1:11">
      <c r="A214" s="2" t="s">
        <v>402</v>
      </c>
      <c r="B214" s="2">
        <v>1</v>
      </c>
      <c r="C214" s="2" t="s">
        <v>344</v>
      </c>
      <c r="D214" s="77">
        <v>101</v>
      </c>
      <c r="E214" s="78">
        <v>2</v>
      </c>
      <c r="F214" s="78">
        <v>3</v>
      </c>
      <c r="G214" s="78">
        <v>9</v>
      </c>
      <c r="H214" s="78">
        <v>1</v>
      </c>
      <c r="I214" s="78">
        <v>2</v>
      </c>
      <c r="J214" s="78">
        <v>0</v>
      </c>
      <c r="K214" s="78">
        <v>0</v>
      </c>
    </row>
    <row r="215" spans="1:11">
      <c r="A215" s="2" t="s">
        <v>456</v>
      </c>
      <c r="B215" s="2">
        <v>1</v>
      </c>
      <c r="C215" s="2" t="s">
        <v>257</v>
      </c>
      <c r="D215" s="77">
        <v>27</v>
      </c>
      <c r="E215" s="78">
        <v>1</v>
      </c>
      <c r="F215" s="78">
        <v>3</v>
      </c>
      <c r="G215" s="78">
        <v>1</v>
      </c>
      <c r="H215" s="79"/>
      <c r="I215" s="79"/>
      <c r="J215" s="79"/>
      <c r="K215" s="78">
        <v>0</v>
      </c>
    </row>
    <row r="216" spans="1:11">
      <c r="A216" s="2" t="s">
        <v>147</v>
      </c>
      <c r="B216" s="2">
        <v>1</v>
      </c>
      <c r="C216" s="2" t="s">
        <v>498</v>
      </c>
      <c r="D216" s="77">
        <v>909</v>
      </c>
      <c r="E216" s="78">
        <v>18</v>
      </c>
      <c r="F216" s="78">
        <v>18</v>
      </c>
      <c r="G216" s="78">
        <v>92</v>
      </c>
      <c r="H216" s="79"/>
      <c r="I216" s="79"/>
      <c r="J216" s="79"/>
      <c r="K216" s="78">
        <v>0</v>
      </c>
    </row>
    <row r="217" spans="1:11">
      <c r="A217" s="2" t="s">
        <v>258</v>
      </c>
      <c r="B217" s="2">
        <v>1</v>
      </c>
      <c r="C217" s="2" t="s">
        <v>498</v>
      </c>
      <c r="D217" s="77">
        <v>34</v>
      </c>
      <c r="E217" s="78">
        <v>2</v>
      </c>
      <c r="F217" s="78">
        <v>8</v>
      </c>
      <c r="G217" s="78">
        <v>0</v>
      </c>
      <c r="H217" s="79"/>
      <c r="I217" s="79"/>
      <c r="J217" s="79"/>
      <c r="K217" s="78">
        <v>0</v>
      </c>
    </row>
    <row r="218" spans="1:11">
      <c r="A218" s="2" t="s">
        <v>316</v>
      </c>
      <c r="B218" s="2">
        <v>1</v>
      </c>
      <c r="C218" s="2" t="s">
        <v>259</v>
      </c>
      <c r="D218" s="77">
        <v>50</v>
      </c>
      <c r="E218" s="78">
        <v>4</v>
      </c>
      <c r="F218" s="78">
        <v>4</v>
      </c>
      <c r="G218" s="78">
        <v>1.75</v>
      </c>
      <c r="H218" s="79"/>
      <c r="I218" s="79"/>
      <c r="J218" s="79"/>
      <c r="K218" s="78">
        <v>0</v>
      </c>
    </row>
    <row r="219" spans="1:11">
      <c r="A219" s="2" t="s">
        <v>260</v>
      </c>
      <c r="B219" s="2">
        <v>1</v>
      </c>
      <c r="C219" s="2" t="s">
        <v>502</v>
      </c>
      <c r="D219" s="77">
        <v>480</v>
      </c>
      <c r="E219" s="78">
        <v>40</v>
      </c>
      <c r="F219" s="78">
        <v>32</v>
      </c>
      <c r="G219" s="78">
        <v>22</v>
      </c>
      <c r="H219" s="79"/>
      <c r="I219" s="79"/>
      <c r="J219" s="79"/>
      <c r="K219" s="78">
        <v>0</v>
      </c>
    </row>
    <row r="220" spans="1:11">
      <c r="A220" s="2" t="s">
        <v>261</v>
      </c>
      <c r="B220" s="2">
        <v>1</v>
      </c>
      <c r="C220" s="2" t="s">
        <v>498</v>
      </c>
      <c r="D220" s="77">
        <v>909</v>
      </c>
      <c r="E220" s="78">
        <v>18.5</v>
      </c>
      <c r="F220" s="78">
        <v>17.7</v>
      </c>
      <c r="G220" s="78">
        <v>92.3</v>
      </c>
      <c r="H220" s="78">
        <v>5</v>
      </c>
      <c r="I220" s="78">
        <v>3</v>
      </c>
      <c r="J220" s="78">
        <v>4.8</v>
      </c>
      <c r="K220" s="78">
        <v>0</v>
      </c>
    </row>
    <row r="221" spans="1:11">
      <c r="A221" s="2" t="s">
        <v>262</v>
      </c>
      <c r="B221" s="2">
        <v>1</v>
      </c>
      <c r="C221" s="2" t="s">
        <v>498</v>
      </c>
      <c r="D221" s="77">
        <v>600</v>
      </c>
      <c r="E221" s="78">
        <v>20</v>
      </c>
      <c r="F221" s="78">
        <v>108</v>
      </c>
      <c r="G221" s="78">
        <v>10</v>
      </c>
      <c r="H221" s="78">
        <v>16</v>
      </c>
      <c r="I221" s="78">
        <v>0</v>
      </c>
      <c r="J221" s="78">
        <v>4</v>
      </c>
      <c r="K221" s="78">
        <v>0</v>
      </c>
    </row>
    <row r="222" spans="1:11">
      <c r="A222" s="2" t="s">
        <v>317</v>
      </c>
      <c r="B222" s="2">
        <v>1</v>
      </c>
      <c r="C222" s="2" t="s">
        <v>498</v>
      </c>
      <c r="D222" s="77">
        <v>63</v>
      </c>
      <c r="E222" s="78">
        <v>1.4</v>
      </c>
      <c r="F222" s="78">
        <v>16.399999999999999</v>
      </c>
      <c r="G222" s="78">
        <v>0.1</v>
      </c>
      <c r="H222" s="78">
        <v>2.8</v>
      </c>
      <c r="I222" s="78">
        <v>6</v>
      </c>
      <c r="J222" s="78">
        <v>3.1</v>
      </c>
      <c r="K222" s="78">
        <v>0</v>
      </c>
    </row>
    <row r="223" spans="1:11">
      <c r="A223" s="2" t="s">
        <v>208</v>
      </c>
      <c r="B223" s="2">
        <v>1</v>
      </c>
      <c r="C223" s="2" t="s">
        <v>463</v>
      </c>
      <c r="D223" s="81"/>
      <c r="E223" s="79"/>
      <c r="F223" s="79"/>
      <c r="G223" s="79"/>
      <c r="H223" s="79"/>
      <c r="I223" s="78">
        <v>2400</v>
      </c>
      <c r="J223" s="79"/>
      <c r="K223" s="79"/>
    </row>
    <row r="224" spans="1:11">
      <c r="A224" s="2" t="str">
        <f>HYPERLINK("http://66.147.244.208/~veganmu1/2011/03/creamy-butternut-squash-soup-2-marcella/","Creamy Butternut Squash Soup")</f>
        <v>Creamy Butternut Squash Soup</v>
      </c>
      <c r="B224" s="2">
        <v>1</v>
      </c>
      <c r="C224" s="2" t="s">
        <v>318</v>
      </c>
      <c r="D224" s="84">
        <v>70.5</v>
      </c>
      <c r="E224" s="76">
        <v>1.9833333333333301</v>
      </c>
      <c r="F224" s="76">
        <v>17.066666666666698</v>
      </c>
      <c r="G224" s="76">
        <v>0.39166666666666999</v>
      </c>
      <c r="H224" s="76">
        <v>2.8833333333333302</v>
      </c>
      <c r="I224" s="76">
        <v>211.833333333333</v>
      </c>
      <c r="J224" s="76">
        <v>3.68333333333333</v>
      </c>
      <c r="K224" s="76">
        <v>0</v>
      </c>
    </row>
    <row r="225" spans="1:11">
      <c r="A225" s="2" t="s">
        <v>487</v>
      </c>
      <c r="B225" s="2">
        <v>1</v>
      </c>
      <c r="C225" s="2" t="s">
        <v>319</v>
      </c>
      <c r="D225" s="77">
        <v>46</v>
      </c>
      <c r="E225" s="78">
        <v>1</v>
      </c>
      <c r="F225" s="78">
        <v>11.1</v>
      </c>
      <c r="G225" s="78">
        <v>0.1</v>
      </c>
      <c r="H225" s="78">
        <v>1.5</v>
      </c>
      <c r="I225" s="78">
        <v>3</v>
      </c>
      <c r="J225" s="78">
        <v>4.7</v>
      </c>
      <c r="K225" s="78">
        <v>0</v>
      </c>
    </row>
    <row r="226" spans="1:11">
      <c r="A226" s="2" t="s">
        <v>140</v>
      </c>
      <c r="B226" s="2">
        <v>1</v>
      </c>
      <c r="C226" s="2" t="s">
        <v>320</v>
      </c>
      <c r="D226" s="77">
        <v>4</v>
      </c>
      <c r="E226" s="79"/>
      <c r="F226" s="79"/>
      <c r="G226" s="79"/>
      <c r="H226" s="79"/>
      <c r="I226" s="78">
        <v>1</v>
      </c>
      <c r="J226" s="79"/>
      <c r="K226" s="79"/>
    </row>
    <row r="227" spans="1:11">
      <c r="A227" s="2" t="s">
        <v>321</v>
      </c>
      <c r="B227" s="2">
        <v>1</v>
      </c>
      <c r="C227" s="2" t="s">
        <v>322</v>
      </c>
      <c r="D227" s="77">
        <v>25</v>
      </c>
      <c r="E227" s="78">
        <v>1.5</v>
      </c>
      <c r="F227" s="78">
        <v>0</v>
      </c>
      <c r="G227" s="78">
        <v>2</v>
      </c>
      <c r="H227" s="78">
        <v>0</v>
      </c>
      <c r="I227" s="78">
        <v>130</v>
      </c>
      <c r="J227" s="78">
        <v>0</v>
      </c>
      <c r="K227" s="78">
        <v>0</v>
      </c>
    </row>
    <row r="228" spans="1:11">
      <c r="A228" s="2" t="s">
        <v>323</v>
      </c>
      <c r="B228" s="2">
        <v>1</v>
      </c>
      <c r="C228" s="2" t="s">
        <v>501</v>
      </c>
      <c r="D228" s="77">
        <v>90</v>
      </c>
      <c r="E228" s="78">
        <v>3</v>
      </c>
      <c r="F228" s="78">
        <v>18</v>
      </c>
      <c r="G228" s="78">
        <v>0</v>
      </c>
      <c r="H228" s="78">
        <v>3</v>
      </c>
      <c r="I228" s="78">
        <f>15*3</f>
        <v>45</v>
      </c>
      <c r="J228" s="78">
        <v>12</v>
      </c>
      <c r="K228" s="78">
        <v>0</v>
      </c>
    </row>
    <row r="229" spans="1:11">
      <c r="A229" s="2" t="s">
        <v>324</v>
      </c>
      <c r="B229" s="2">
        <v>1</v>
      </c>
      <c r="C229" s="2" t="s">
        <v>501</v>
      </c>
      <c r="D229" s="77">
        <f>110*3</f>
        <v>330</v>
      </c>
      <c r="E229" s="78">
        <v>24</v>
      </c>
      <c r="F229" s="78">
        <f>16*3</f>
        <v>48</v>
      </c>
      <c r="G229" s="78">
        <v>3</v>
      </c>
      <c r="H229" s="78">
        <v>15</v>
      </c>
      <c r="I229" s="78">
        <f>400</f>
        <v>400</v>
      </c>
      <c r="J229" s="78">
        <v>9</v>
      </c>
      <c r="K229" s="78">
        <v>0</v>
      </c>
    </row>
    <row r="230" spans="1:11">
      <c r="A230" s="2" t="s">
        <v>258</v>
      </c>
      <c r="B230" s="2">
        <v>1</v>
      </c>
      <c r="C230" s="2" t="s">
        <v>325</v>
      </c>
      <c r="D230" s="77">
        <v>141</v>
      </c>
      <c r="E230" s="78">
        <v>8.3000000000000007</v>
      </c>
      <c r="F230" s="78">
        <v>32.200000000000003</v>
      </c>
      <c r="G230" s="78">
        <v>0.5</v>
      </c>
      <c r="H230" s="78">
        <v>15.4</v>
      </c>
      <c r="I230" s="78">
        <v>27</v>
      </c>
      <c r="J230" s="78">
        <v>6.4</v>
      </c>
      <c r="K230" s="78">
        <v>0</v>
      </c>
    </row>
    <row r="231" spans="1:11">
      <c r="A231" s="2" t="str">
        <f>HYPERLINK("http://66.147.244.208/~veganmu1/2011/03/minestrone-marcella/","Minestrone")</f>
        <v>Minestrone</v>
      </c>
      <c r="B231" s="2">
        <v>1</v>
      </c>
      <c r="C231" s="2" t="s">
        <v>318</v>
      </c>
      <c r="D231" s="84">
        <v>148.333333333333</v>
      </c>
      <c r="E231" s="76">
        <v>9.5833333333333304</v>
      </c>
      <c r="F231" s="76">
        <v>23.9166666666667</v>
      </c>
      <c r="G231" s="76">
        <v>0.83333333333333004</v>
      </c>
      <c r="H231" s="76">
        <v>6</v>
      </c>
      <c r="I231" s="76">
        <v>246.166666666667</v>
      </c>
      <c r="J231" s="76">
        <v>3.5</v>
      </c>
      <c r="K231" s="76">
        <v>0</v>
      </c>
    </row>
    <row r="232" spans="1:11">
      <c r="A232" s="2" t="s">
        <v>326</v>
      </c>
      <c r="B232" s="2">
        <v>1</v>
      </c>
      <c r="C232" s="2" t="s">
        <v>498</v>
      </c>
      <c r="D232" s="81">
        <v>680</v>
      </c>
      <c r="E232" s="85">
        <v>20</v>
      </c>
      <c r="F232" s="85">
        <v>28</v>
      </c>
      <c r="G232" s="85">
        <v>64</v>
      </c>
      <c r="H232" s="85">
        <v>16</v>
      </c>
      <c r="I232" s="85">
        <v>320</v>
      </c>
      <c r="J232" s="85">
        <v>0</v>
      </c>
      <c r="K232" s="85">
        <v>0</v>
      </c>
    </row>
    <row r="233" spans="1:11">
      <c r="A233" s="2" t="s">
        <v>327</v>
      </c>
      <c r="B233" s="2">
        <v>1</v>
      </c>
      <c r="C233" s="2" t="s">
        <v>230</v>
      </c>
      <c r="D233" s="81">
        <v>20</v>
      </c>
      <c r="E233" s="85">
        <v>0</v>
      </c>
      <c r="F233" s="85">
        <v>2</v>
      </c>
      <c r="G233" s="85">
        <v>1.5</v>
      </c>
      <c r="H233" s="85">
        <v>0</v>
      </c>
      <c r="I233" s="85">
        <v>62.5</v>
      </c>
      <c r="J233" s="85">
        <v>1.5</v>
      </c>
      <c r="K233" s="85">
        <v>0</v>
      </c>
    </row>
    <row r="234" spans="1:11">
      <c r="A234" s="2" t="s">
        <v>328</v>
      </c>
      <c r="B234" s="2">
        <v>1</v>
      </c>
      <c r="C234" s="2" t="s">
        <v>329</v>
      </c>
      <c r="D234" s="81">
        <v>9</v>
      </c>
      <c r="E234" s="85">
        <v>0</v>
      </c>
      <c r="F234" s="85">
        <v>0.2</v>
      </c>
      <c r="G234" s="85">
        <v>0.9</v>
      </c>
      <c r="H234" s="85">
        <v>0</v>
      </c>
      <c r="I234" s="85">
        <v>26</v>
      </c>
      <c r="J234" s="85">
        <v>0</v>
      </c>
      <c r="K234" s="85">
        <v>0</v>
      </c>
    </row>
    <row r="235" spans="1:11">
      <c r="A235" s="2" t="s">
        <v>330</v>
      </c>
      <c r="B235" s="2">
        <v>1</v>
      </c>
      <c r="C235" s="2" t="s">
        <v>230</v>
      </c>
      <c r="D235" s="81">
        <v>120</v>
      </c>
      <c r="E235" s="85">
        <v>0</v>
      </c>
      <c r="F235" s="85">
        <v>0</v>
      </c>
      <c r="G235" s="85">
        <v>14</v>
      </c>
      <c r="H235" s="85">
        <v>0</v>
      </c>
      <c r="I235" s="85">
        <v>0</v>
      </c>
      <c r="J235" s="85">
        <v>0</v>
      </c>
      <c r="K235" s="85">
        <v>0</v>
      </c>
    </row>
    <row r="236" spans="1:11">
      <c r="A236" s="2" t="s">
        <v>307</v>
      </c>
      <c r="C236" s="2"/>
      <c r="D236" s="81"/>
      <c r="E236" s="79"/>
      <c r="F236" s="79"/>
      <c r="G236" s="79"/>
      <c r="H236" s="79"/>
      <c r="I236" s="79"/>
      <c r="J236" s="79"/>
      <c r="K236" s="79"/>
    </row>
    <row r="237" spans="1:11">
      <c r="A237" s="2" t="s">
        <v>55</v>
      </c>
      <c r="C237" s="2"/>
      <c r="D237" s="81"/>
      <c r="E237" s="79"/>
      <c r="F237" s="79"/>
      <c r="G237" s="79"/>
      <c r="H237" s="79"/>
      <c r="I237" s="79"/>
      <c r="J237" s="79"/>
      <c r="K237" s="79"/>
    </row>
    <row r="238" spans="1:11">
      <c r="A238" s="2" t="s">
        <v>308</v>
      </c>
      <c r="C238" s="2"/>
      <c r="D238" s="81"/>
      <c r="E238" s="79"/>
      <c r="F238" s="79"/>
      <c r="G238" s="79"/>
      <c r="H238" s="79"/>
      <c r="I238" s="79"/>
      <c r="J238" s="79"/>
      <c r="K238" s="79"/>
    </row>
    <row r="239" spans="1:11">
      <c r="A239" s="2" t="s">
        <v>309</v>
      </c>
      <c r="C239" s="2"/>
      <c r="D239" s="81"/>
      <c r="E239" s="79"/>
      <c r="F239" s="79"/>
      <c r="G239" s="79"/>
      <c r="H239" s="79"/>
      <c r="I239" s="79"/>
      <c r="J239" s="79"/>
      <c r="K239" s="79"/>
    </row>
    <row r="240" spans="1:11">
      <c r="A240" s="2" t="s">
        <v>310</v>
      </c>
      <c r="C240" s="2"/>
      <c r="D240" s="81"/>
      <c r="E240" s="79"/>
      <c r="F240" s="79"/>
      <c r="G240" s="79"/>
      <c r="H240" s="79"/>
      <c r="I240" s="79"/>
      <c r="J240" s="79"/>
      <c r="K240" s="79"/>
    </row>
    <row r="241" spans="1:11">
      <c r="A241" s="2" t="s">
        <v>311</v>
      </c>
      <c r="B241" s="2">
        <v>1</v>
      </c>
      <c r="C241" s="2" t="s">
        <v>498</v>
      </c>
      <c r="D241" s="81">
        <v>495</v>
      </c>
      <c r="E241" s="79">
        <v>16</v>
      </c>
      <c r="F241" s="79">
        <v>99</v>
      </c>
      <c r="G241" s="79">
        <v>2</v>
      </c>
      <c r="H241" s="79">
        <v>3</v>
      </c>
      <c r="I241" s="79">
        <v>3</v>
      </c>
      <c r="J241" s="79">
        <v>0</v>
      </c>
      <c r="K241" s="79">
        <v>0</v>
      </c>
    </row>
    <row r="242" spans="1:11">
      <c r="A242" s="2" t="s">
        <v>312</v>
      </c>
      <c r="B242" s="2">
        <v>1</v>
      </c>
      <c r="C242" s="2" t="s">
        <v>498</v>
      </c>
      <c r="D242" s="81">
        <v>520</v>
      </c>
      <c r="E242" s="79">
        <v>16</v>
      </c>
      <c r="F242" s="79">
        <v>100</v>
      </c>
      <c r="G242" s="79">
        <v>4</v>
      </c>
      <c r="H242" s="79">
        <v>16</v>
      </c>
      <c r="I242" s="79">
        <v>0</v>
      </c>
      <c r="J242" s="79">
        <v>0</v>
      </c>
      <c r="K242" s="79">
        <v>0</v>
      </c>
    </row>
    <row r="243" spans="1:11">
      <c r="A243" s="2" t="s">
        <v>313</v>
      </c>
      <c r="B243" s="2">
        <v>1</v>
      </c>
      <c r="C243" s="2" t="s">
        <v>498</v>
      </c>
      <c r="D243" s="81">
        <v>356</v>
      </c>
      <c r="E243" s="79">
        <v>21</v>
      </c>
      <c r="F243" s="79">
        <v>53</v>
      </c>
      <c r="G243" s="79">
        <v>6</v>
      </c>
      <c r="H243" s="79">
        <v>10</v>
      </c>
      <c r="I243" s="79">
        <v>59</v>
      </c>
      <c r="J243" s="79">
        <v>10</v>
      </c>
      <c r="K243" s="79">
        <v>0</v>
      </c>
    </row>
    <row r="244" spans="1:11">
      <c r="A244" s="2" t="s">
        <v>98</v>
      </c>
      <c r="B244" s="2">
        <v>1</v>
      </c>
      <c r="C244" s="2" t="s">
        <v>344</v>
      </c>
      <c r="D244" s="81">
        <v>60</v>
      </c>
      <c r="E244" s="79">
        <v>0</v>
      </c>
      <c r="F244" s="79">
        <v>16</v>
      </c>
      <c r="G244" s="79">
        <v>0</v>
      </c>
      <c r="H244" s="79">
        <v>0</v>
      </c>
      <c r="I244" s="79">
        <v>0</v>
      </c>
      <c r="J244" s="79">
        <v>16</v>
      </c>
      <c r="K244" s="79">
        <v>0</v>
      </c>
    </row>
    <row r="245" spans="1:11">
      <c r="A245" s="2" t="s">
        <v>99</v>
      </c>
      <c r="B245" s="2">
        <v>1</v>
      </c>
      <c r="C245" s="2" t="s">
        <v>344</v>
      </c>
      <c r="D245" s="81">
        <v>120</v>
      </c>
      <c r="E245" s="79">
        <v>0</v>
      </c>
      <c r="F245" s="79">
        <v>0</v>
      </c>
      <c r="G245" s="79">
        <v>14</v>
      </c>
      <c r="H245" s="79">
        <v>0</v>
      </c>
      <c r="I245" s="79">
        <v>0</v>
      </c>
      <c r="J245" s="79">
        <v>0</v>
      </c>
      <c r="K245" s="79">
        <v>0</v>
      </c>
    </row>
    <row r="246" spans="1:11">
      <c r="A246" s="2" t="s">
        <v>100</v>
      </c>
      <c r="B246" s="2">
        <v>1</v>
      </c>
      <c r="C246" s="2" t="s">
        <v>318</v>
      </c>
      <c r="D246" s="86">
        <v>242.5625</v>
      </c>
      <c r="E246" s="87">
        <v>7.3125</v>
      </c>
      <c r="F246" s="87">
        <v>44.625</v>
      </c>
      <c r="G246" s="87">
        <v>3.25</v>
      </c>
      <c r="H246" s="87">
        <v>4.1875</v>
      </c>
      <c r="I246" s="87">
        <v>4.25</v>
      </c>
      <c r="J246" s="87">
        <v>4.625</v>
      </c>
      <c r="K246" s="79"/>
    </row>
    <row r="247" spans="1:11">
      <c r="A247" s="2" t="s">
        <v>101</v>
      </c>
      <c r="C247" s="2"/>
      <c r="D247" s="81"/>
      <c r="E247" s="79"/>
      <c r="F247" s="79"/>
      <c r="G247" s="79"/>
      <c r="H247" s="79"/>
      <c r="I247" s="79"/>
      <c r="J247" s="79"/>
      <c r="K247" s="79"/>
    </row>
    <row r="248" spans="1:11">
      <c r="A248" s="2" t="s">
        <v>102</v>
      </c>
      <c r="B248" s="2">
        <v>1</v>
      </c>
      <c r="C248" s="2" t="s">
        <v>498</v>
      </c>
      <c r="D248" s="81">
        <v>187</v>
      </c>
      <c r="E248" s="79">
        <v>14</v>
      </c>
      <c r="F248" s="79">
        <v>32</v>
      </c>
      <c r="G248" s="79">
        <v>1</v>
      </c>
      <c r="H248" s="79">
        <v>9</v>
      </c>
      <c r="I248" s="79">
        <v>500</v>
      </c>
      <c r="J248" s="79">
        <v>0</v>
      </c>
      <c r="K248" s="79">
        <v>0</v>
      </c>
    </row>
    <row r="249" spans="1:11">
      <c r="A249" s="2" t="s">
        <v>89</v>
      </c>
      <c r="B249" s="2">
        <v>1</v>
      </c>
      <c r="C249" s="2" t="s">
        <v>498</v>
      </c>
      <c r="D249" s="81">
        <v>200</v>
      </c>
      <c r="E249" s="79">
        <v>13</v>
      </c>
      <c r="F249" s="79">
        <v>36</v>
      </c>
      <c r="G249" s="79">
        <v>1</v>
      </c>
      <c r="H249" s="79">
        <v>11</v>
      </c>
      <c r="I249" s="79">
        <v>7</v>
      </c>
      <c r="J249" s="79">
        <v>6</v>
      </c>
      <c r="K249" s="79">
        <v>0</v>
      </c>
    </row>
    <row r="250" spans="1:11">
      <c r="A250" s="2" t="s">
        <v>78</v>
      </c>
      <c r="B250" s="2">
        <v>1</v>
      </c>
      <c r="C250" s="2" t="s">
        <v>532</v>
      </c>
      <c r="D250" s="81">
        <f>77/100</f>
        <v>0.77</v>
      </c>
      <c r="E250" s="79">
        <f>2/100</f>
        <v>0.02</v>
      </c>
      <c r="F250" s="79">
        <f>18/100</f>
        <v>0.18</v>
      </c>
      <c r="G250" s="79">
        <v>0</v>
      </c>
      <c r="H250" s="79"/>
      <c r="I250" s="79"/>
      <c r="J250" s="79"/>
      <c r="K250" s="79">
        <v>0</v>
      </c>
    </row>
    <row r="251" spans="1:11">
      <c r="A251" s="2" t="s">
        <v>90</v>
      </c>
      <c r="B251" s="2">
        <v>1</v>
      </c>
      <c r="C251" s="2" t="s">
        <v>65</v>
      </c>
      <c r="D251" s="81">
        <v>65</v>
      </c>
      <c r="E251" s="79">
        <v>1.5</v>
      </c>
      <c r="F251" s="79">
        <v>14</v>
      </c>
      <c r="G251" s="79">
        <v>0</v>
      </c>
      <c r="H251" s="79">
        <v>1.5</v>
      </c>
      <c r="I251" s="79">
        <v>25</v>
      </c>
      <c r="J251" s="79">
        <v>0</v>
      </c>
      <c r="K251" s="79">
        <v>0</v>
      </c>
    </row>
    <row r="252" spans="1:11">
      <c r="A252" s="2" t="s">
        <v>91</v>
      </c>
      <c r="B252" s="2">
        <v>1</v>
      </c>
      <c r="C252" s="2" t="s">
        <v>498</v>
      </c>
      <c r="D252" s="81">
        <v>600</v>
      </c>
      <c r="E252" s="79">
        <v>44</v>
      </c>
      <c r="F252" s="79">
        <v>108</v>
      </c>
      <c r="G252" s="79">
        <v>0</v>
      </c>
      <c r="H252" s="79">
        <v>28</v>
      </c>
      <c r="I252" s="79">
        <v>60</v>
      </c>
      <c r="J252" s="79">
        <v>8</v>
      </c>
      <c r="K252" s="79">
        <v>0</v>
      </c>
    </row>
    <row r="253" spans="1:11">
      <c r="A253" s="2" t="s">
        <v>136</v>
      </c>
      <c r="B253" s="2">
        <v>1</v>
      </c>
      <c r="C253" s="2" t="s">
        <v>498</v>
      </c>
      <c r="D253" s="81">
        <v>407</v>
      </c>
      <c r="E253" s="79">
        <v>16</v>
      </c>
      <c r="F253" s="79">
        <v>87</v>
      </c>
      <c r="G253" s="79">
        <v>2</v>
      </c>
      <c r="H253" s="79">
        <v>15</v>
      </c>
      <c r="I253" s="79">
        <v>6</v>
      </c>
      <c r="J253" s="79">
        <v>0</v>
      </c>
      <c r="K253" s="79">
        <v>0</v>
      </c>
    </row>
    <row r="254" spans="1:11">
      <c r="A254" s="2" t="s">
        <v>137</v>
      </c>
      <c r="B254" s="2">
        <v>1</v>
      </c>
      <c r="C254" s="2" t="s">
        <v>498</v>
      </c>
      <c r="D254" s="81">
        <v>231</v>
      </c>
      <c r="E254" s="79">
        <v>16</v>
      </c>
      <c r="F254" s="79">
        <v>41</v>
      </c>
      <c r="G254" s="79">
        <v>1</v>
      </c>
      <c r="H254" s="79">
        <v>16</v>
      </c>
      <c r="I254" s="79">
        <v>4</v>
      </c>
      <c r="J254" s="79">
        <v>6</v>
      </c>
      <c r="K254" s="79">
        <v>0</v>
      </c>
    </row>
    <row r="255" spans="1:11">
      <c r="A255" s="2" t="s">
        <v>138</v>
      </c>
      <c r="B255" s="2">
        <v>1</v>
      </c>
      <c r="C255" s="2" t="s">
        <v>498</v>
      </c>
      <c r="D255" s="81">
        <v>129</v>
      </c>
      <c r="E255" s="79">
        <v>2</v>
      </c>
      <c r="F255" s="79">
        <v>29</v>
      </c>
      <c r="G255" s="79">
        <v>0</v>
      </c>
      <c r="H255" s="79">
        <v>4</v>
      </c>
      <c r="I255" s="79">
        <v>2</v>
      </c>
      <c r="J255" s="79">
        <v>25</v>
      </c>
      <c r="K255" s="79">
        <v>0</v>
      </c>
    </row>
    <row r="256" spans="1:11">
      <c r="A256" s="2" t="s">
        <v>139</v>
      </c>
      <c r="B256" s="2">
        <v>1</v>
      </c>
      <c r="C256" s="2" t="s">
        <v>139</v>
      </c>
      <c r="D256" s="81">
        <v>72</v>
      </c>
      <c r="E256" s="79">
        <v>1</v>
      </c>
      <c r="F256" s="79">
        <v>7</v>
      </c>
      <c r="G256" s="79">
        <v>0</v>
      </c>
      <c r="H256" s="79">
        <v>2</v>
      </c>
      <c r="I256" s="79">
        <v>0</v>
      </c>
      <c r="J256" s="79">
        <v>3</v>
      </c>
      <c r="K256" s="79">
        <v>0</v>
      </c>
    </row>
    <row r="257" spans="1:11">
      <c r="A257" s="2" t="s">
        <v>220</v>
      </c>
      <c r="B257" s="2">
        <v>1</v>
      </c>
      <c r="C257" s="2" t="s">
        <v>23</v>
      </c>
      <c r="D257" s="81">
        <v>120</v>
      </c>
      <c r="E257" s="79">
        <v>4</v>
      </c>
      <c r="F257" s="79">
        <v>24</v>
      </c>
      <c r="G257" s="79">
        <v>1</v>
      </c>
      <c r="H257" s="79">
        <v>6</v>
      </c>
      <c r="I257" s="79">
        <v>350</v>
      </c>
      <c r="J257" s="79">
        <v>1</v>
      </c>
      <c r="K257" s="79">
        <v>0</v>
      </c>
    </row>
    <row r="258" spans="1:11">
      <c r="A258" s="2" t="s">
        <v>221</v>
      </c>
      <c r="B258" s="2">
        <v>1</v>
      </c>
      <c r="C258" s="2" t="s">
        <v>222</v>
      </c>
      <c r="D258" s="81">
        <v>254</v>
      </c>
      <c r="E258" s="79">
        <v>4</v>
      </c>
      <c r="F258" s="79">
        <v>61</v>
      </c>
      <c r="G258" s="79">
        <v>0</v>
      </c>
      <c r="H258" s="79">
        <v>6</v>
      </c>
      <c r="I258" s="79">
        <v>50</v>
      </c>
      <c r="J258" s="79">
        <v>52</v>
      </c>
      <c r="K258" s="79">
        <v>0</v>
      </c>
    </row>
    <row r="259" spans="1:11">
      <c r="A259" s="2" t="s">
        <v>223</v>
      </c>
      <c r="B259" s="2">
        <v>1</v>
      </c>
      <c r="C259" s="2" t="s">
        <v>224</v>
      </c>
      <c r="D259" s="81"/>
      <c r="E259" s="79"/>
      <c r="F259" s="79"/>
      <c r="G259" s="79"/>
      <c r="H259" s="79"/>
      <c r="I259" s="79"/>
      <c r="J259" s="79"/>
      <c r="K259" s="79"/>
    </row>
    <row r="260" spans="1:11">
      <c r="A260" s="2" t="s">
        <v>506</v>
      </c>
      <c r="B260" s="2">
        <v>1</v>
      </c>
      <c r="C260" s="2" t="s">
        <v>295</v>
      </c>
      <c r="D260" s="62">
        <v>40</v>
      </c>
      <c r="E260" s="63">
        <v>2</v>
      </c>
      <c r="F260" s="63">
        <v>6</v>
      </c>
      <c r="G260" s="63">
        <v>1</v>
      </c>
      <c r="H260" s="63">
        <v>3</v>
      </c>
      <c r="I260" s="63">
        <v>30</v>
      </c>
      <c r="J260" s="63">
        <v>0</v>
      </c>
      <c r="K260" s="63">
        <v>0</v>
      </c>
    </row>
    <row r="261" spans="1:11">
      <c r="A261" s="2" t="s">
        <v>225</v>
      </c>
      <c r="B261" s="2">
        <v>1</v>
      </c>
      <c r="C261" s="2" t="s">
        <v>498</v>
      </c>
      <c r="D261" s="81">
        <v>7</v>
      </c>
      <c r="E261" s="79">
        <v>1</v>
      </c>
      <c r="F261" s="79">
        <v>1</v>
      </c>
      <c r="G261" s="79">
        <v>0</v>
      </c>
      <c r="H261" s="79">
        <v>1</v>
      </c>
      <c r="I261" s="79">
        <v>24</v>
      </c>
      <c r="J261" s="79">
        <v>0</v>
      </c>
      <c r="K261" s="79">
        <v>0</v>
      </c>
    </row>
    <row r="262" spans="1:11">
      <c r="A262" s="2" t="s">
        <v>455</v>
      </c>
      <c r="B262" s="2">
        <v>1</v>
      </c>
      <c r="C262" s="2" t="s">
        <v>498</v>
      </c>
      <c r="D262" s="81">
        <v>143</v>
      </c>
      <c r="E262" s="79">
        <v>3</v>
      </c>
      <c r="F262" s="79">
        <v>31</v>
      </c>
      <c r="G262" s="79">
        <v>0</v>
      </c>
      <c r="H262" s="79">
        <v>1</v>
      </c>
      <c r="I262" s="79">
        <v>0</v>
      </c>
      <c r="J262" s="79">
        <v>0</v>
      </c>
      <c r="K262" s="79">
        <v>0</v>
      </c>
    </row>
    <row r="263" spans="1:11">
      <c r="A263" s="2" t="s">
        <v>226</v>
      </c>
      <c r="B263" s="2">
        <v>1</v>
      </c>
      <c r="C263" s="2" t="s">
        <v>498</v>
      </c>
      <c r="D263" s="81">
        <v>60</v>
      </c>
      <c r="E263" s="79">
        <v>1</v>
      </c>
      <c r="F263" s="79">
        <v>8</v>
      </c>
      <c r="G263" s="79">
        <v>2.5</v>
      </c>
      <c r="H263" s="79">
        <v>1</v>
      </c>
      <c r="I263" s="79">
        <v>150</v>
      </c>
      <c r="J263" s="79">
        <v>4</v>
      </c>
      <c r="K263" s="79">
        <v>0</v>
      </c>
    </row>
    <row r="264" spans="1:11">
      <c r="A264" s="2" t="s">
        <v>141</v>
      </c>
      <c r="B264" s="2">
        <v>1</v>
      </c>
      <c r="C264" s="2" t="s">
        <v>498</v>
      </c>
      <c r="D264" s="81">
        <v>132</v>
      </c>
      <c r="E264" s="79">
        <v>4</v>
      </c>
      <c r="F264" s="79">
        <v>32</v>
      </c>
      <c r="G264" s="79">
        <v>0</v>
      </c>
      <c r="H264" s="79">
        <v>2</v>
      </c>
      <c r="I264" s="79">
        <v>8</v>
      </c>
      <c r="J264" s="79">
        <v>3</v>
      </c>
      <c r="K264" s="79">
        <v>0</v>
      </c>
    </row>
    <row r="265" spans="1:11">
      <c r="A265" s="2" t="s">
        <v>227</v>
      </c>
      <c r="B265" s="2">
        <v>1</v>
      </c>
      <c r="C265" s="2" t="s">
        <v>65</v>
      </c>
      <c r="D265" s="81">
        <v>130</v>
      </c>
      <c r="E265" s="79">
        <v>2</v>
      </c>
      <c r="F265" s="79">
        <v>24</v>
      </c>
      <c r="G265" s="79">
        <v>2.5</v>
      </c>
      <c r="H265" s="79">
        <v>2</v>
      </c>
      <c r="I265" s="79">
        <v>160</v>
      </c>
      <c r="J265" s="79">
        <v>0</v>
      </c>
      <c r="K265" s="79">
        <v>0</v>
      </c>
    </row>
    <row r="266" spans="1:11">
      <c r="A266" s="2" t="s">
        <v>228</v>
      </c>
      <c r="B266" s="2">
        <v>1</v>
      </c>
      <c r="C266" s="2" t="s">
        <v>229</v>
      </c>
      <c r="D266" s="81">
        <v>144</v>
      </c>
      <c r="E266" s="79">
        <v>11</v>
      </c>
      <c r="F266" s="79">
        <v>30</v>
      </c>
      <c r="G266" s="79">
        <v>1</v>
      </c>
      <c r="H266" s="79"/>
      <c r="I266" s="79"/>
      <c r="J266" s="79"/>
      <c r="K266" s="79"/>
    </row>
    <row r="267" spans="1:11">
      <c r="A267" s="2" t="s">
        <v>240</v>
      </c>
      <c r="B267" s="2">
        <v>1</v>
      </c>
      <c r="C267" s="2" t="s">
        <v>498</v>
      </c>
      <c r="D267" s="81">
        <v>46</v>
      </c>
      <c r="E267" s="79">
        <v>1</v>
      </c>
      <c r="F267" s="79">
        <v>10</v>
      </c>
      <c r="G267" s="79">
        <v>0</v>
      </c>
      <c r="H267" s="79">
        <v>5</v>
      </c>
      <c r="I267" s="79">
        <v>0</v>
      </c>
      <c r="J267" s="79">
        <v>10</v>
      </c>
      <c r="K267" s="79">
        <v>0</v>
      </c>
    </row>
    <row r="268" spans="1:11">
      <c r="A268" s="2" t="s">
        <v>241</v>
      </c>
      <c r="B268" s="2">
        <v>1</v>
      </c>
      <c r="C268" s="2" t="s">
        <v>241</v>
      </c>
      <c r="D268" s="81">
        <v>30</v>
      </c>
      <c r="E268" s="79">
        <v>0</v>
      </c>
      <c r="F268" s="79">
        <v>8</v>
      </c>
      <c r="G268" s="79">
        <v>0</v>
      </c>
      <c r="H268" s="79">
        <v>1</v>
      </c>
      <c r="I268" s="79">
        <v>0</v>
      </c>
      <c r="J268" s="79">
        <v>7</v>
      </c>
      <c r="K268" s="79">
        <v>0</v>
      </c>
    </row>
    <row r="269" spans="1:11">
      <c r="A269" s="2" t="s">
        <v>242</v>
      </c>
      <c r="B269" s="2">
        <v>1</v>
      </c>
      <c r="C269" s="2" t="s">
        <v>243</v>
      </c>
      <c r="D269" s="81">
        <v>420</v>
      </c>
      <c r="E269" s="79">
        <v>12</v>
      </c>
      <c r="F269" s="79">
        <v>72</v>
      </c>
      <c r="G269" s="79">
        <v>12</v>
      </c>
      <c r="H269" s="79">
        <v>10</v>
      </c>
      <c r="I269" s="79">
        <v>110</v>
      </c>
      <c r="J269" s="79">
        <v>16</v>
      </c>
      <c r="K269" s="79">
        <v>0</v>
      </c>
    </row>
    <row r="270" spans="1:11">
      <c r="A270" s="2" t="s">
        <v>244</v>
      </c>
      <c r="B270" s="2">
        <v>1</v>
      </c>
      <c r="C270" s="2" t="s">
        <v>77</v>
      </c>
      <c r="D270" s="81">
        <v>980</v>
      </c>
      <c r="E270" s="79">
        <v>50</v>
      </c>
      <c r="F270" s="79">
        <v>150</v>
      </c>
      <c r="G270" s="79">
        <v>26</v>
      </c>
      <c r="H270" s="79">
        <v>30</v>
      </c>
      <c r="I270" s="79">
        <v>153</v>
      </c>
      <c r="J270" s="79">
        <v>11</v>
      </c>
      <c r="K270" s="79">
        <v>0</v>
      </c>
    </row>
    <row r="271" spans="1:11">
      <c r="A271" s="2" t="s">
        <v>245</v>
      </c>
      <c r="C271" s="2"/>
      <c r="D271" s="81"/>
      <c r="E271" s="79"/>
      <c r="F271" s="79"/>
      <c r="G271" s="79"/>
      <c r="H271" s="79"/>
      <c r="I271" s="79"/>
      <c r="J271" s="79"/>
      <c r="K271" s="79"/>
    </row>
    <row r="272" spans="1:11">
      <c r="A272" s="2" t="s">
        <v>92</v>
      </c>
      <c r="B272" s="2">
        <v>1</v>
      </c>
      <c r="C272" s="2" t="s">
        <v>295</v>
      </c>
      <c r="D272" s="81">
        <v>780</v>
      </c>
      <c r="E272" s="79">
        <v>24</v>
      </c>
      <c r="F272" s="79">
        <v>162</v>
      </c>
      <c r="G272" s="79">
        <v>4.5</v>
      </c>
      <c r="H272" s="79">
        <v>6</v>
      </c>
      <c r="I272" s="79">
        <v>900</v>
      </c>
      <c r="J272" s="79">
        <v>9</v>
      </c>
      <c r="K272" s="79">
        <v>0</v>
      </c>
    </row>
    <row r="273" spans="1:11">
      <c r="A273" s="2" t="s">
        <v>93</v>
      </c>
      <c r="B273" s="2">
        <v>1</v>
      </c>
      <c r="C273" s="2" t="s">
        <v>319</v>
      </c>
      <c r="D273" s="81">
        <v>200</v>
      </c>
      <c r="E273" s="79">
        <v>5</v>
      </c>
      <c r="F273" s="79">
        <v>28</v>
      </c>
      <c r="G273" s="79">
        <v>8</v>
      </c>
      <c r="H273" s="79">
        <v>3</v>
      </c>
      <c r="I273" s="79">
        <v>310</v>
      </c>
      <c r="J273" s="79">
        <v>0</v>
      </c>
      <c r="K273" s="79">
        <v>0</v>
      </c>
    </row>
    <row r="274" spans="1:11">
      <c r="A274" s="2" t="s">
        <v>83</v>
      </c>
      <c r="B274" s="2">
        <v>1</v>
      </c>
      <c r="C274" s="2" t="s">
        <v>84</v>
      </c>
      <c r="D274" s="81">
        <v>680</v>
      </c>
      <c r="E274" s="79">
        <v>28</v>
      </c>
      <c r="F274" s="79">
        <v>148</v>
      </c>
      <c r="G274" s="79">
        <v>2</v>
      </c>
      <c r="H274" s="79">
        <v>24</v>
      </c>
      <c r="I274" s="79">
        <v>0</v>
      </c>
      <c r="J274" s="79">
        <v>4</v>
      </c>
      <c r="K274" s="79">
        <v>0</v>
      </c>
    </row>
    <row r="275" spans="1:11">
      <c r="A275" s="2" t="s">
        <v>85</v>
      </c>
      <c r="B275" s="2">
        <v>1</v>
      </c>
      <c r="C275" s="2" t="s">
        <v>85</v>
      </c>
      <c r="D275" s="81">
        <v>210</v>
      </c>
      <c r="E275" s="79">
        <v>2</v>
      </c>
      <c r="F275" s="79">
        <v>30</v>
      </c>
      <c r="G275" s="79">
        <v>10</v>
      </c>
      <c r="H275" s="79">
        <v>1</v>
      </c>
      <c r="I275" s="79">
        <v>150</v>
      </c>
      <c r="J275" s="79">
        <v>18</v>
      </c>
      <c r="K275" s="79">
        <v>0</v>
      </c>
    </row>
    <row r="276" spans="1:11">
      <c r="A276" s="2" t="s">
        <v>86</v>
      </c>
      <c r="C276" s="2"/>
      <c r="D276" s="81"/>
      <c r="E276" s="79"/>
      <c r="F276" s="79"/>
      <c r="G276" s="79"/>
      <c r="H276" s="79"/>
      <c r="I276" s="79"/>
      <c r="J276" s="79"/>
      <c r="K276" s="79"/>
    </row>
    <row r="277" spans="1:11">
      <c r="A277" s="2" t="s">
        <v>87</v>
      </c>
      <c r="B277" s="2">
        <v>1</v>
      </c>
      <c r="C277" s="2" t="s">
        <v>88</v>
      </c>
      <c r="D277" s="81">
        <v>130</v>
      </c>
      <c r="E277" s="79">
        <v>17</v>
      </c>
      <c r="F277" s="79">
        <v>6</v>
      </c>
      <c r="G277" s="79">
        <v>5</v>
      </c>
      <c r="H277" s="79">
        <v>2</v>
      </c>
      <c r="I277" s="79">
        <v>280</v>
      </c>
      <c r="J277" s="79">
        <v>1</v>
      </c>
      <c r="K277" s="79">
        <v>0</v>
      </c>
    </row>
    <row r="278" spans="1:11">
      <c r="A278" s="2" t="s">
        <v>0</v>
      </c>
      <c r="B278" s="2">
        <v>1</v>
      </c>
      <c r="C278" s="2" t="s">
        <v>1</v>
      </c>
      <c r="D278" s="81">
        <v>225</v>
      </c>
      <c r="E278" s="79">
        <v>9</v>
      </c>
      <c r="F278" s="79">
        <v>45</v>
      </c>
      <c r="G278" s="79">
        <v>1</v>
      </c>
      <c r="H278" s="79">
        <v>6</v>
      </c>
      <c r="I278" s="79">
        <v>90</v>
      </c>
      <c r="J278" s="79">
        <v>0</v>
      </c>
      <c r="K278" s="79">
        <v>0</v>
      </c>
    </row>
    <row r="279" spans="1:11">
      <c r="A279" s="2" t="s">
        <v>2</v>
      </c>
      <c r="C279" s="2"/>
      <c r="D279" s="81"/>
      <c r="E279" s="79"/>
      <c r="F279" s="79"/>
      <c r="G279" s="79"/>
      <c r="H279" s="79"/>
      <c r="I279" s="79"/>
      <c r="J279" s="79"/>
      <c r="K279" s="79"/>
    </row>
    <row r="280" spans="1:11">
      <c r="A280" s="2" t="s">
        <v>3</v>
      </c>
      <c r="B280" s="2">
        <v>1</v>
      </c>
      <c r="C280" s="2" t="s">
        <v>300</v>
      </c>
      <c r="D280" s="81">
        <v>605</v>
      </c>
      <c r="E280" s="79">
        <v>8</v>
      </c>
      <c r="F280" s="79">
        <v>46</v>
      </c>
      <c r="G280" s="79">
        <v>43</v>
      </c>
      <c r="H280" s="79">
        <v>11</v>
      </c>
      <c r="I280" s="79">
        <v>20</v>
      </c>
      <c r="J280" s="79">
        <v>24</v>
      </c>
      <c r="K280" s="79">
        <v>0</v>
      </c>
    </row>
    <row r="281" spans="1:11">
      <c r="A281" s="2" t="s">
        <v>4</v>
      </c>
      <c r="B281" s="2">
        <v>1</v>
      </c>
      <c r="C281" s="2" t="s">
        <v>23</v>
      </c>
      <c r="D281" s="81">
        <v>153</v>
      </c>
      <c r="E281" s="79">
        <v>3</v>
      </c>
      <c r="F281" s="79">
        <v>34</v>
      </c>
      <c r="G281" s="79">
        <v>1</v>
      </c>
      <c r="H281" s="79">
        <v>3</v>
      </c>
      <c r="I281" s="79">
        <v>264</v>
      </c>
      <c r="J281" s="79"/>
      <c r="K281" s="79">
        <v>0</v>
      </c>
    </row>
    <row r="282" spans="1:11">
      <c r="A282" s="2" t="s">
        <v>5</v>
      </c>
      <c r="B282" s="2">
        <v>1</v>
      </c>
      <c r="C282" s="2" t="s">
        <v>6</v>
      </c>
      <c r="D282" s="81">
        <v>30</v>
      </c>
      <c r="E282" s="79">
        <v>3</v>
      </c>
      <c r="F282" s="79">
        <v>1.5</v>
      </c>
      <c r="G282" s="79">
        <v>1.5</v>
      </c>
      <c r="H282" s="79">
        <v>1</v>
      </c>
      <c r="I282" s="79">
        <v>110</v>
      </c>
      <c r="J282" s="79">
        <v>0</v>
      </c>
      <c r="K282" s="79">
        <v>0</v>
      </c>
    </row>
    <row r="283" spans="1:11">
      <c r="A283" s="2" t="s">
        <v>232</v>
      </c>
      <c r="B283" s="2">
        <v>1</v>
      </c>
      <c r="C283" s="2" t="s">
        <v>233</v>
      </c>
      <c r="D283" s="81">
        <v>50</v>
      </c>
      <c r="E283" s="79">
        <v>1</v>
      </c>
      <c r="F283" s="79">
        <v>10</v>
      </c>
      <c r="G283" s="79">
        <v>0</v>
      </c>
      <c r="H283" s="79">
        <v>0</v>
      </c>
      <c r="I283" s="79">
        <v>0</v>
      </c>
      <c r="J283" s="79">
        <v>0</v>
      </c>
      <c r="K283" s="79">
        <v>0</v>
      </c>
    </row>
    <row r="284" spans="1:11">
      <c r="A284" s="2" t="s">
        <v>336</v>
      </c>
      <c r="B284" s="2">
        <v>1</v>
      </c>
      <c r="C284" s="2" t="s">
        <v>337</v>
      </c>
      <c r="D284" s="81">
        <v>180</v>
      </c>
      <c r="E284" s="79">
        <v>4</v>
      </c>
      <c r="F284" s="79">
        <v>20</v>
      </c>
      <c r="G284" s="79">
        <v>10</v>
      </c>
      <c r="H284" s="79">
        <v>1</v>
      </c>
      <c r="I284" s="79">
        <v>400</v>
      </c>
      <c r="J284" s="79">
        <v>2</v>
      </c>
      <c r="K284" s="79">
        <v>0</v>
      </c>
    </row>
    <row r="285" spans="1:11">
      <c r="A285" s="2" t="s">
        <v>165</v>
      </c>
      <c r="B285" s="2">
        <v>1</v>
      </c>
      <c r="C285" s="2" t="s">
        <v>318</v>
      </c>
      <c r="D285" s="81">
        <v>120</v>
      </c>
      <c r="E285" s="79">
        <v>15</v>
      </c>
      <c r="F285" s="79">
        <v>6</v>
      </c>
      <c r="G285" s="79">
        <v>4</v>
      </c>
      <c r="H285" s="79">
        <v>2</v>
      </c>
      <c r="I285" s="79">
        <v>400</v>
      </c>
      <c r="J285" s="79">
        <v>2</v>
      </c>
      <c r="K285" s="79">
        <v>0</v>
      </c>
    </row>
    <row r="286" spans="1:11">
      <c r="A286" s="2" t="s">
        <v>152</v>
      </c>
      <c r="B286" s="2">
        <v>1</v>
      </c>
      <c r="C286" s="2" t="s">
        <v>153</v>
      </c>
      <c r="D286" s="81">
        <v>190</v>
      </c>
      <c r="E286" s="79">
        <v>21</v>
      </c>
      <c r="F286" s="79">
        <v>7</v>
      </c>
      <c r="G286" s="79">
        <v>9</v>
      </c>
      <c r="H286" s="79">
        <v>3</v>
      </c>
      <c r="I286" s="79">
        <v>670</v>
      </c>
      <c r="J286" s="79">
        <v>2</v>
      </c>
      <c r="K286" s="79">
        <v>0</v>
      </c>
    </row>
    <row r="287" spans="1:11">
      <c r="A287" s="2" t="s">
        <v>160</v>
      </c>
      <c r="B287" s="2">
        <v>1</v>
      </c>
      <c r="C287" s="2" t="s">
        <v>161</v>
      </c>
      <c r="D287" s="81">
        <f>264*8/12</f>
        <v>176</v>
      </c>
      <c r="E287" s="79">
        <f>3*8/12</f>
        <v>2</v>
      </c>
      <c r="F287" s="79">
        <v>40</v>
      </c>
      <c r="G287" s="79">
        <v>2</v>
      </c>
      <c r="H287" s="79">
        <v>1</v>
      </c>
      <c r="I287" s="79">
        <v>170</v>
      </c>
      <c r="J287" s="79"/>
      <c r="K287" s="79">
        <v>0</v>
      </c>
    </row>
    <row r="288" spans="1:11">
      <c r="A288" s="2" t="s">
        <v>162</v>
      </c>
      <c r="B288" s="2">
        <v>1</v>
      </c>
      <c r="C288" s="2" t="s">
        <v>498</v>
      </c>
      <c r="D288" s="81">
        <v>27</v>
      </c>
      <c r="E288" s="79">
        <v>3</v>
      </c>
      <c r="F288" s="79">
        <v>5</v>
      </c>
      <c r="G288" s="79">
        <v>0</v>
      </c>
      <c r="H288" s="79">
        <v>3</v>
      </c>
      <c r="I288" s="79">
        <v>0</v>
      </c>
      <c r="J288" s="79">
        <v>3</v>
      </c>
      <c r="K288" s="79">
        <v>0</v>
      </c>
    </row>
    <row r="289" spans="1:11">
      <c r="A289" s="2" t="s">
        <v>163</v>
      </c>
      <c r="B289" s="2">
        <v>1</v>
      </c>
      <c r="C289" s="2" t="s">
        <v>295</v>
      </c>
      <c r="D289" s="81">
        <v>1035</v>
      </c>
      <c r="E289" s="79">
        <v>32</v>
      </c>
      <c r="F289" s="79">
        <v>191</v>
      </c>
      <c r="G289" s="79">
        <v>12</v>
      </c>
      <c r="H289" s="79">
        <v>24</v>
      </c>
      <c r="I289" s="79">
        <v>1912</v>
      </c>
      <c r="J289" s="79">
        <v>0</v>
      </c>
      <c r="K289" s="79">
        <v>0</v>
      </c>
    </row>
    <row r="290" spans="1:11">
      <c r="A290" s="2" t="s">
        <v>164</v>
      </c>
      <c r="B290" s="2">
        <v>1</v>
      </c>
      <c r="C290" s="2" t="s">
        <v>295</v>
      </c>
      <c r="D290" s="81">
        <v>310</v>
      </c>
      <c r="E290" s="79">
        <v>18</v>
      </c>
      <c r="F290" s="79">
        <v>40</v>
      </c>
      <c r="G290" s="79">
        <v>10</v>
      </c>
      <c r="H290" s="79">
        <v>3</v>
      </c>
      <c r="I290" s="79">
        <v>252</v>
      </c>
      <c r="J290" s="79">
        <v>22</v>
      </c>
      <c r="K290" s="79">
        <v>0</v>
      </c>
    </row>
    <row r="291" spans="1:11">
      <c r="A291" s="2" t="s">
        <v>258</v>
      </c>
      <c r="B291" s="2">
        <v>1</v>
      </c>
      <c r="C291" s="2" t="s">
        <v>498</v>
      </c>
      <c r="D291" s="81">
        <v>34</v>
      </c>
      <c r="E291" s="79">
        <v>2</v>
      </c>
      <c r="F291" s="79">
        <v>8</v>
      </c>
      <c r="G291" s="79">
        <v>0</v>
      </c>
      <c r="H291" s="79">
        <v>4</v>
      </c>
      <c r="I291" s="79">
        <v>7</v>
      </c>
      <c r="J291" s="79">
        <v>2</v>
      </c>
      <c r="K291" s="79">
        <v>0</v>
      </c>
    </row>
    <row r="292" spans="1:11">
      <c r="A292" s="2" t="s">
        <v>253</v>
      </c>
      <c r="B292" s="2">
        <v>1</v>
      </c>
      <c r="C292" s="2" t="s">
        <v>337</v>
      </c>
      <c r="D292" s="81">
        <v>52</v>
      </c>
      <c r="E292" s="79">
        <v>4</v>
      </c>
      <c r="F292" s="79">
        <v>11</v>
      </c>
      <c r="G292" s="79">
        <v>1</v>
      </c>
      <c r="H292" s="79">
        <v>4</v>
      </c>
      <c r="I292" s="79">
        <v>32</v>
      </c>
      <c r="J292" s="79">
        <v>6</v>
      </c>
      <c r="K292" s="79">
        <v>0</v>
      </c>
    </row>
    <row r="293" spans="1:11">
      <c r="A293" s="2" t="s">
        <v>28</v>
      </c>
      <c r="B293" s="2">
        <v>1</v>
      </c>
      <c r="C293" s="2" t="s">
        <v>498</v>
      </c>
      <c r="D293" s="81">
        <v>199</v>
      </c>
      <c r="E293" s="79">
        <v>4.2</v>
      </c>
      <c r="F293" s="79">
        <v>45</v>
      </c>
      <c r="G293" s="79">
        <v>0.4</v>
      </c>
      <c r="H293" s="79">
        <v>2</v>
      </c>
      <c r="I293" s="79">
        <v>9</v>
      </c>
      <c r="J293" s="79">
        <v>0</v>
      </c>
      <c r="K293" s="79">
        <v>0</v>
      </c>
    </row>
    <row r="294" spans="1:11">
      <c r="A294" s="2" t="s">
        <v>29</v>
      </c>
      <c r="B294" s="2">
        <v>1</v>
      </c>
      <c r="C294" s="2" t="s">
        <v>498</v>
      </c>
      <c r="D294" s="81">
        <v>33</v>
      </c>
      <c r="E294" s="79">
        <v>2</v>
      </c>
      <c r="F294" s="79">
        <v>7</v>
      </c>
      <c r="G294" s="79">
        <v>0</v>
      </c>
      <c r="H294" s="79">
        <v>1</v>
      </c>
      <c r="I294" s="79">
        <v>29</v>
      </c>
      <c r="J294" s="79">
        <v>0</v>
      </c>
      <c r="K294" s="79">
        <v>0</v>
      </c>
    </row>
    <row r="295" spans="1:11">
      <c r="A295" s="2" t="s">
        <v>30</v>
      </c>
      <c r="B295" s="2">
        <v>1</v>
      </c>
      <c r="C295" s="2" t="s">
        <v>498</v>
      </c>
      <c r="D295" s="81">
        <v>245</v>
      </c>
      <c r="E295" s="79">
        <v>15</v>
      </c>
      <c r="F295" s="79">
        <v>45</v>
      </c>
      <c r="G295" s="79">
        <v>1</v>
      </c>
      <c r="H295" s="79">
        <v>15</v>
      </c>
      <c r="I295" s="79">
        <v>15</v>
      </c>
      <c r="J295" s="79">
        <v>1</v>
      </c>
      <c r="K295" s="79">
        <v>0</v>
      </c>
    </row>
    <row r="296" spans="1:11">
      <c r="A296" s="2" t="s">
        <v>31</v>
      </c>
      <c r="B296" s="2">
        <v>1</v>
      </c>
      <c r="C296" s="2" t="s">
        <v>498</v>
      </c>
      <c r="D296" s="81">
        <v>140</v>
      </c>
      <c r="E296" s="79">
        <v>13</v>
      </c>
      <c r="F296" s="79">
        <v>30</v>
      </c>
      <c r="G296" s="79">
        <v>1</v>
      </c>
      <c r="H296" s="79">
        <v>10</v>
      </c>
      <c r="I296" s="79">
        <v>85</v>
      </c>
      <c r="J296" s="79">
        <v>6</v>
      </c>
      <c r="K296" s="79">
        <v>0</v>
      </c>
    </row>
    <row r="297" spans="1:11">
      <c r="A297" s="2" t="s">
        <v>32</v>
      </c>
      <c r="B297" s="2">
        <v>1</v>
      </c>
      <c r="C297" s="2" t="s">
        <v>33</v>
      </c>
      <c r="D297" s="81">
        <v>101</v>
      </c>
      <c r="E297" s="79">
        <v>2</v>
      </c>
      <c r="F297" s="79">
        <v>24</v>
      </c>
      <c r="G297" s="79">
        <v>0.5</v>
      </c>
      <c r="H297" s="79">
        <v>2</v>
      </c>
      <c r="I297" s="79">
        <v>281</v>
      </c>
      <c r="J297" s="79">
        <v>14</v>
      </c>
      <c r="K297" s="79">
        <v>0</v>
      </c>
    </row>
    <row r="298" spans="1:11">
      <c r="A298" s="2" t="s">
        <v>34</v>
      </c>
      <c r="B298" s="2">
        <v>1</v>
      </c>
      <c r="C298" s="2" t="s">
        <v>451</v>
      </c>
      <c r="D298" s="81">
        <v>105</v>
      </c>
      <c r="E298" s="79">
        <v>2</v>
      </c>
      <c r="F298" s="79">
        <v>22</v>
      </c>
      <c r="G298" s="79">
        <v>1</v>
      </c>
      <c r="H298" s="79">
        <v>1</v>
      </c>
      <c r="I298" s="79">
        <v>15</v>
      </c>
      <c r="J298" s="79">
        <v>0</v>
      </c>
      <c r="K298" s="79">
        <v>0</v>
      </c>
    </row>
    <row r="299" spans="1:11">
      <c r="A299" s="2" t="s">
        <v>235</v>
      </c>
      <c r="B299" s="2">
        <v>1</v>
      </c>
      <c r="C299" s="2" t="s">
        <v>236</v>
      </c>
      <c r="D299" s="81">
        <v>788.5</v>
      </c>
      <c r="E299" s="79">
        <v>47.5</v>
      </c>
      <c r="F299" s="79">
        <v>117.5</v>
      </c>
      <c r="G299" s="79">
        <v>14.5</v>
      </c>
      <c r="H299" s="79">
        <v>15</v>
      </c>
      <c r="I299" s="79">
        <v>830.5</v>
      </c>
      <c r="J299" s="79">
        <v>7</v>
      </c>
      <c r="K299" s="79">
        <v>0</v>
      </c>
    </row>
    <row r="300" spans="1:11">
      <c r="A300" s="2" t="s">
        <v>237</v>
      </c>
      <c r="B300" s="2">
        <v>1</v>
      </c>
      <c r="C300" s="2" t="s">
        <v>294</v>
      </c>
      <c r="D300" s="81">
        <v>46</v>
      </c>
      <c r="E300" s="79">
        <v>1</v>
      </c>
      <c r="F300" s="79">
        <v>11</v>
      </c>
      <c r="G300" s="79">
        <v>0</v>
      </c>
      <c r="H300" s="79">
        <v>2</v>
      </c>
      <c r="I300" s="79">
        <v>2</v>
      </c>
      <c r="J300" s="79">
        <v>7</v>
      </c>
      <c r="K300" s="79">
        <v>0</v>
      </c>
    </row>
    <row r="301" spans="1:11">
      <c r="A301" s="2" t="s">
        <v>238</v>
      </c>
      <c r="C301" s="2"/>
      <c r="D301" s="81"/>
      <c r="E301" s="79"/>
      <c r="F301" s="79"/>
      <c r="G301" s="79"/>
      <c r="H301" s="79"/>
      <c r="I301" s="79"/>
      <c r="J301" s="79"/>
      <c r="K301" s="79"/>
    </row>
    <row r="302" spans="1:11">
      <c r="A302" s="2" t="s">
        <v>239</v>
      </c>
      <c r="B302" s="2">
        <v>1</v>
      </c>
      <c r="C302" s="2" t="s">
        <v>96</v>
      </c>
      <c r="D302" s="81">
        <v>70</v>
      </c>
      <c r="E302" s="79">
        <v>1</v>
      </c>
      <c r="F302" s="79">
        <v>8</v>
      </c>
      <c r="G302" s="79">
        <v>3.5</v>
      </c>
      <c r="H302" s="79">
        <v>1</v>
      </c>
      <c r="I302" s="79">
        <v>5</v>
      </c>
      <c r="J302" s="79">
        <v>0</v>
      </c>
      <c r="K302" s="79">
        <v>0</v>
      </c>
    </row>
    <row r="303" spans="1:11">
      <c r="A303" s="2" t="s">
        <v>97</v>
      </c>
      <c r="B303" s="2">
        <v>1</v>
      </c>
      <c r="C303" s="2" t="s">
        <v>295</v>
      </c>
      <c r="D303" s="81">
        <v>360</v>
      </c>
      <c r="E303" s="79">
        <v>60</v>
      </c>
      <c r="F303" s="79">
        <v>30</v>
      </c>
      <c r="G303" s="79">
        <v>3</v>
      </c>
      <c r="H303" s="79">
        <v>12</v>
      </c>
      <c r="I303" s="79">
        <v>1000</v>
      </c>
      <c r="J303" s="79">
        <v>6</v>
      </c>
      <c r="K303" s="79">
        <v>0</v>
      </c>
    </row>
    <row r="304" spans="1:11">
      <c r="A304" s="2" t="s">
        <v>112</v>
      </c>
      <c r="B304" s="2">
        <v>1</v>
      </c>
      <c r="C304" s="2" t="s">
        <v>501</v>
      </c>
      <c r="D304" s="81">
        <v>440</v>
      </c>
      <c r="E304" s="79">
        <v>24</v>
      </c>
      <c r="F304" s="79">
        <v>80</v>
      </c>
      <c r="G304" s="79">
        <v>2</v>
      </c>
      <c r="H304" s="79">
        <v>24</v>
      </c>
      <c r="I304" s="79">
        <v>1600</v>
      </c>
      <c r="J304" s="79">
        <v>8</v>
      </c>
      <c r="K304" s="79">
        <v>0</v>
      </c>
    </row>
    <row r="305" spans="1:11">
      <c r="A305" s="2" t="s">
        <v>113</v>
      </c>
      <c r="B305" s="2">
        <v>1</v>
      </c>
      <c r="C305" s="2" t="s">
        <v>318</v>
      </c>
      <c r="D305" s="81">
        <v>248.33333333333331</v>
      </c>
      <c r="E305" s="79">
        <v>19</v>
      </c>
      <c r="F305" s="79">
        <v>36.333333333333329</v>
      </c>
      <c r="G305" s="79">
        <v>5.833333333333333</v>
      </c>
      <c r="H305" s="79">
        <v>7</v>
      </c>
      <c r="I305" s="79">
        <v>438.33333333333326</v>
      </c>
      <c r="J305" s="79">
        <v>2.333333333333333</v>
      </c>
      <c r="K305" s="79">
        <v>0</v>
      </c>
    </row>
    <row r="306" spans="1:11">
      <c r="A306" s="2" t="s">
        <v>114</v>
      </c>
      <c r="B306" s="2">
        <v>1</v>
      </c>
      <c r="C306" s="2" t="s">
        <v>115</v>
      </c>
      <c r="D306" s="81">
        <v>120</v>
      </c>
      <c r="E306" s="79">
        <v>3</v>
      </c>
      <c r="F306" s="79">
        <v>20</v>
      </c>
      <c r="G306" s="79">
        <v>2.5</v>
      </c>
      <c r="H306" s="79">
        <v>3</v>
      </c>
      <c r="I306" s="79">
        <v>280</v>
      </c>
      <c r="J306" s="79">
        <v>1</v>
      </c>
      <c r="K306" s="79">
        <v>0</v>
      </c>
    </row>
    <row r="307" spans="1:11">
      <c r="A307" s="2" t="s">
        <v>116</v>
      </c>
      <c r="B307" s="2">
        <v>1</v>
      </c>
      <c r="C307" s="2" t="s">
        <v>117</v>
      </c>
      <c r="D307" s="81">
        <v>100</v>
      </c>
      <c r="E307" s="79">
        <v>7</v>
      </c>
      <c r="F307" s="79">
        <v>21</v>
      </c>
      <c r="G307" s="79">
        <v>0.5</v>
      </c>
      <c r="H307" s="79">
        <v>4</v>
      </c>
      <c r="I307" s="79">
        <v>120</v>
      </c>
      <c r="J307" s="79">
        <v>1</v>
      </c>
      <c r="K307" s="79">
        <v>0</v>
      </c>
    </row>
    <row r="308" spans="1:11">
      <c r="A308" s="2" t="s">
        <v>118</v>
      </c>
      <c r="B308" s="2">
        <v>1</v>
      </c>
      <c r="C308" s="2" t="s">
        <v>498</v>
      </c>
      <c r="D308" s="81">
        <v>46</v>
      </c>
      <c r="E308" s="79">
        <v>5</v>
      </c>
      <c r="F308" s="79">
        <v>6</v>
      </c>
      <c r="G308" s="79">
        <v>1</v>
      </c>
      <c r="H308" s="79">
        <v>3</v>
      </c>
      <c r="I308" s="79">
        <v>12</v>
      </c>
      <c r="J308" s="79">
        <v>0</v>
      </c>
      <c r="K308" s="79">
        <v>0</v>
      </c>
    </row>
    <row r="309" spans="1:11">
      <c r="A309" s="2" t="s">
        <v>119</v>
      </c>
      <c r="B309" s="2">
        <v>1</v>
      </c>
      <c r="C309" s="2" t="s">
        <v>119</v>
      </c>
      <c r="D309" s="81">
        <v>66</v>
      </c>
      <c r="E309" s="79">
        <v>0</v>
      </c>
      <c r="F309" s="79">
        <v>18</v>
      </c>
      <c r="G309" s="79">
        <v>0</v>
      </c>
      <c r="H309" s="79">
        <v>2</v>
      </c>
      <c r="I309" s="79">
        <v>0</v>
      </c>
      <c r="J309" s="79">
        <v>16</v>
      </c>
      <c r="K309" s="79">
        <v>0</v>
      </c>
    </row>
    <row r="310" spans="1:11">
      <c r="A310" s="2" t="s">
        <v>120</v>
      </c>
      <c r="B310" s="2">
        <v>1</v>
      </c>
      <c r="C310" s="2" t="s">
        <v>498</v>
      </c>
      <c r="D310" s="81">
        <v>510</v>
      </c>
      <c r="E310" s="79">
        <v>21</v>
      </c>
      <c r="F310" s="79">
        <v>87</v>
      </c>
      <c r="G310" s="79">
        <v>6</v>
      </c>
      <c r="H310" s="79">
        <v>21</v>
      </c>
      <c r="I310" s="79">
        <v>870</v>
      </c>
      <c r="J310" s="79">
        <v>0</v>
      </c>
      <c r="K310" s="79">
        <v>0</v>
      </c>
    </row>
    <row r="311" spans="1:11">
      <c r="A311" s="2" t="s">
        <v>121</v>
      </c>
      <c r="B311" s="2">
        <v>1</v>
      </c>
      <c r="C311" s="2" t="s">
        <v>318</v>
      </c>
      <c r="D311" s="81">
        <v>107.28750000000001</v>
      </c>
      <c r="E311" s="79">
        <v>5.24125</v>
      </c>
      <c r="F311" s="79">
        <v>16.463750000000001</v>
      </c>
      <c r="G311" s="79">
        <v>1.8725000000000001</v>
      </c>
      <c r="H311" s="79">
        <v>3.74125</v>
      </c>
      <c r="I311" s="79">
        <v>162.13750000000002</v>
      </c>
      <c r="J311" s="79">
        <v>1.75</v>
      </c>
      <c r="K311" s="79"/>
    </row>
    <row r="312" spans="1:11">
      <c r="A312" s="2" t="s">
        <v>122</v>
      </c>
      <c r="B312" s="2">
        <v>1</v>
      </c>
      <c r="C312" s="2" t="s">
        <v>498</v>
      </c>
      <c r="D312" s="81">
        <v>42</v>
      </c>
      <c r="E312" s="79">
        <v>1</v>
      </c>
      <c r="F312" s="79">
        <v>10</v>
      </c>
      <c r="G312" s="79">
        <v>0</v>
      </c>
      <c r="H312" s="79">
        <v>3</v>
      </c>
      <c r="I312" s="79">
        <v>28</v>
      </c>
      <c r="J312" s="79">
        <v>4</v>
      </c>
      <c r="K312" s="79">
        <v>0</v>
      </c>
    </row>
    <row r="313" spans="1:11">
      <c r="A313" s="2" t="s">
        <v>103</v>
      </c>
      <c r="B313" s="2">
        <v>1</v>
      </c>
      <c r="C313" s="2" t="s">
        <v>65</v>
      </c>
      <c r="D313" s="81">
        <v>50</v>
      </c>
      <c r="E313" s="79">
        <v>5</v>
      </c>
      <c r="F313" s="79">
        <v>10</v>
      </c>
      <c r="G313" s="79">
        <v>2</v>
      </c>
      <c r="H313" s="79">
        <v>7</v>
      </c>
      <c r="I313" s="79">
        <v>210</v>
      </c>
      <c r="J313" s="79">
        <v>0</v>
      </c>
      <c r="K313" s="79">
        <v>0</v>
      </c>
    </row>
    <row r="314" spans="1:11">
      <c r="A314" s="2" t="s">
        <v>104</v>
      </c>
      <c r="B314" s="2">
        <v>1</v>
      </c>
      <c r="C314" s="2" t="s">
        <v>319</v>
      </c>
      <c r="D314" s="81">
        <v>169</v>
      </c>
      <c r="E314" s="79">
        <v>6</v>
      </c>
      <c r="F314" s="79">
        <v>23</v>
      </c>
      <c r="G314" s="79">
        <v>5.5</v>
      </c>
      <c r="H314" s="79">
        <v>1</v>
      </c>
      <c r="I314" s="79">
        <v>200</v>
      </c>
      <c r="J314" s="79">
        <v>0</v>
      </c>
      <c r="K314" s="79">
        <v>0</v>
      </c>
    </row>
    <row r="315" spans="1:11">
      <c r="A315" s="2" t="s">
        <v>126</v>
      </c>
      <c r="B315" s="2">
        <v>1</v>
      </c>
      <c r="C315" s="2" t="s">
        <v>23</v>
      </c>
      <c r="D315" s="81">
        <v>461</v>
      </c>
      <c r="E315" s="79">
        <v>3</v>
      </c>
      <c r="F315" s="79">
        <v>77</v>
      </c>
      <c r="G315" s="79">
        <v>13</v>
      </c>
      <c r="H315" s="79"/>
      <c r="I315" s="79">
        <v>370</v>
      </c>
      <c r="J315" s="79"/>
      <c r="K315" s="79">
        <v>0</v>
      </c>
    </row>
    <row r="316" spans="1:11">
      <c r="A316" s="2" t="s">
        <v>127</v>
      </c>
      <c r="B316" s="2">
        <v>1</v>
      </c>
      <c r="C316" s="2" t="s">
        <v>277</v>
      </c>
      <c r="D316" s="81">
        <v>85</v>
      </c>
      <c r="E316" s="79">
        <v>0</v>
      </c>
      <c r="F316" s="79">
        <v>3</v>
      </c>
      <c r="G316" s="79">
        <v>0</v>
      </c>
      <c r="H316" s="79">
        <v>0</v>
      </c>
      <c r="I316" s="79">
        <v>0</v>
      </c>
      <c r="J316" s="79">
        <v>1</v>
      </c>
      <c r="K316" s="79">
        <v>0</v>
      </c>
    </row>
    <row r="317" spans="1:11">
      <c r="A317" s="2" t="s">
        <v>44</v>
      </c>
      <c r="B317" s="142">
        <v>1</v>
      </c>
      <c r="C317" s="4" t="s">
        <v>367</v>
      </c>
      <c r="D317" s="81">
        <v>120</v>
      </c>
      <c r="E317" s="79">
        <v>21</v>
      </c>
      <c r="F317" s="79">
        <v>4</v>
      </c>
      <c r="G317" s="79">
        <v>2</v>
      </c>
      <c r="H317" s="79">
        <v>0</v>
      </c>
      <c r="I317" s="79">
        <v>390</v>
      </c>
      <c r="J317" s="79">
        <v>4</v>
      </c>
      <c r="K317" s="79">
        <v>0</v>
      </c>
    </row>
    <row r="318" spans="1:11">
      <c r="A318" s="2" t="s">
        <v>43</v>
      </c>
      <c r="B318" s="142">
        <v>1</v>
      </c>
      <c r="C318" s="4" t="s">
        <v>367</v>
      </c>
      <c r="D318" s="81">
        <v>100</v>
      </c>
      <c r="E318" s="79">
        <v>19</v>
      </c>
      <c r="F318" s="79">
        <v>5</v>
      </c>
      <c r="G318" s="79">
        <v>1.5</v>
      </c>
      <c r="H318" s="79">
        <v>1.5</v>
      </c>
      <c r="I318" s="79">
        <v>45</v>
      </c>
      <c r="J318" s="79">
        <v>1.5</v>
      </c>
      <c r="K318" s="79">
        <v>0</v>
      </c>
    </row>
    <row r="319" spans="1:11">
      <c r="A319" s="2" t="s">
        <v>45</v>
      </c>
      <c r="B319" s="142">
        <v>1</v>
      </c>
      <c r="C319" s="4" t="s">
        <v>367</v>
      </c>
      <c r="D319" s="81">
        <v>84</v>
      </c>
      <c r="E319" s="79">
        <v>15</v>
      </c>
      <c r="F319" s="79">
        <v>5</v>
      </c>
      <c r="G319" s="79">
        <v>1.5</v>
      </c>
      <c r="H319" s="88">
        <v>1.5</v>
      </c>
      <c r="J319" s="88">
        <v>1.5</v>
      </c>
      <c r="K319" s="79">
        <v>0</v>
      </c>
    </row>
    <row r="320" spans="1:11">
      <c r="A320" s="2" t="s">
        <v>46</v>
      </c>
      <c r="B320" s="142">
        <v>1</v>
      </c>
      <c r="C320" s="4" t="s">
        <v>498</v>
      </c>
      <c r="D320">
        <v>260</v>
      </c>
      <c r="E320">
        <v>2</v>
      </c>
      <c r="F320">
        <v>50</v>
      </c>
      <c r="G320">
        <v>10</v>
      </c>
      <c r="H320">
        <v>4</v>
      </c>
      <c r="I320">
        <v>180</v>
      </c>
      <c r="J320">
        <v>26</v>
      </c>
      <c r="K320">
        <v>0</v>
      </c>
    </row>
    <row r="321" spans="1:11">
      <c r="A321" s="2" t="s">
        <v>42</v>
      </c>
      <c r="B321" s="142">
        <v>1</v>
      </c>
      <c r="C321" s="4" t="s">
        <v>319</v>
      </c>
      <c r="D321" s="81">
        <v>116</v>
      </c>
      <c r="E321" s="79">
        <v>7</v>
      </c>
      <c r="F321" s="79">
        <v>8.5</v>
      </c>
      <c r="G321" s="79">
        <v>6</v>
      </c>
      <c r="H321" s="88">
        <v>1</v>
      </c>
      <c r="I321" s="79">
        <v>150</v>
      </c>
      <c r="J321" s="88">
        <v>1</v>
      </c>
      <c r="K321" s="79">
        <v>0</v>
      </c>
    </row>
    <row r="322" spans="1:11">
      <c r="A322" s="2" t="s">
        <v>193</v>
      </c>
      <c r="B322" s="142">
        <v>1</v>
      </c>
      <c r="C322" s="4" t="s">
        <v>26</v>
      </c>
      <c r="D322" s="81">
        <v>120</v>
      </c>
      <c r="E322" s="79">
        <v>5</v>
      </c>
      <c r="F322" s="79">
        <v>22</v>
      </c>
      <c r="G322" s="79">
        <v>2.5</v>
      </c>
      <c r="H322" s="88">
        <v>4</v>
      </c>
      <c r="I322" s="79">
        <v>160</v>
      </c>
      <c r="J322" s="88">
        <v>1</v>
      </c>
      <c r="K322" s="79">
        <v>0</v>
      </c>
    </row>
    <row r="323" spans="1:11">
      <c r="A323" s="2" t="s">
        <v>27</v>
      </c>
      <c r="B323" s="142">
        <v>1</v>
      </c>
      <c r="C323" s="4" t="s">
        <v>128</v>
      </c>
      <c r="D323" s="81">
        <v>70</v>
      </c>
      <c r="E323" s="79">
        <v>1</v>
      </c>
      <c r="F323" s="79">
        <v>2</v>
      </c>
      <c r="G323" s="79">
        <v>7</v>
      </c>
      <c r="H323" s="88">
        <v>1</v>
      </c>
      <c r="I323" s="79">
        <v>115</v>
      </c>
      <c r="J323" s="88">
        <v>0</v>
      </c>
      <c r="K323" s="79">
        <v>0</v>
      </c>
    </row>
    <row r="324" spans="1:11">
      <c r="A324" s="2" t="s">
        <v>194</v>
      </c>
      <c r="B324" s="142">
        <v>1</v>
      </c>
      <c r="C324" s="4" t="s">
        <v>300</v>
      </c>
      <c r="D324" s="81">
        <v>55</v>
      </c>
      <c r="E324" s="79">
        <v>0.5</v>
      </c>
      <c r="F324" s="79">
        <v>13</v>
      </c>
      <c r="G324" s="79">
        <v>0.5</v>
      </c>
      <c r="H324" s="88">
        <v>1</v>
      </c>
      <c r="I324" s="79">
        <v>25</v>
      </c>
      <c r="J324" s="88">
        <v>7</v>
      </c>
      <c r="K324" s="79">
        <v>0</v>
      </c>
    </row>
    <row r="325" spans="1:11">
      <c r="A325" s="2" t="s">
        <v>284</v>
      </c>
      <c r="B325" s="142">
        <v>1</v>
      </c>
      <c r="C325" s="4" t="s">
        <v>300</v>
      </c>
      <c r="D325" s="81">
        <v>270</v>
      </c>
      <c r="E325" s="79">
        <v>20</v>
      </c>
      <c r="F325" s="79">
        <v>31</v>
      </c>
      <c r="G325" s="79">
        <v>8</v>
      </c>
      <c r="H325" s="88">
        <v>2</v>
      </c>
      <c r="I325" s="79">
        <v>390</v>
      </c>
      <c r="J325" s="88">
        <v>22</v>
      </c>
      <c r="K325" s="79">
        <v>0</v>
      </c>
    </row>
    <row r="326" spans="1:11">
      <c r="A326" s="2" t="s">
        <v>285</v>
      </c>
      <c r="B326" s="142">
        <v>1</v>
      </c>
      <c r="C326" s="4" t="s">
        <v>498</v>
      </c>
      <c r="D326" s="81">
        <v>22</v>
      </c>
      <c r="E326" s="79">
        <v>3</v>
      </c>
      <c r="F326" s="79">
        <v>3</v>
      </c>
      <c r="G326" s="79">
        <v>0</v>
      </c>
      <c r="H326" s="88">
        <v>2</v>
      </c>
      <c r="I326" s="79">
        <v>58</v>
      </c>
      <c r="J326" s="88">
        <v>1</v>
      </c>
      <c r="K326" s="79">
        <v>0</v>
      </c>
    </row>
    <row r="327" spans="1:11">
      <c r="A327" s="2" t="s">
        <v>286</v>
      </c>
      <c r="B327" s="142">
        <v>1</v>
      </c>
      <c r="C327" s="4" t="s">
        <v>1</v>
      </c>
      <c r="D327" s="81">
        <v>110</v>
      </c>
      <c r="E327" s="79">
        <v>5</v>
      </c>
      <c r="F327" s="79">
        <v>21</v>
      </c>
      <c r="G327" s="79">
        <v>2</v>
      </c>
      <c r="H327" s="88">
        <v>3</v>
      </c>
      <c r="I327" s="79">
        <v>170</v>
      </c>
      <c r="J327" s="88">
        <v>2</v>
      </c>
      <c r="K327" s="79">
        <v>0</v>
      </c>
    </row>
    <row r="328" spans="1:11">
      <c r="A328" s="2" t="s">
        <v>287</v>
      </c>
      <c r="B328" s="142">
        <v>1</v>
      </c>
      <c r="C328" s="4" t="s">
        <v>288</v>
      </c>
      <c r="D328" s="81">
        <v>111</v>
      </c>
      <c r="E328" s="79">
        <v>3</v>
      </c>
      <c r="F328" s="79">
        <v>26</v>
      </c>
      <c r="G328" s="79">
        <v>1</v>
      </c>
      <c r="H328" s="88">
        <v>3</v>
      </c>
      <c r="I328" s="79">
        <v>0</v>
      </c>
      <c r="J328" s="88">
        <v>3</v>
      </c>
      <c r="K328" s="79">
        <v>0</v>
      </c>
    </row>
    <row r="329" spans="1:11">
      <c r="A329" s="2" t="s">
        <v>289</v>
      </c>
      <c r="B329" s="142">
        <v>1</v>
      </c>
      <c r="C329" s="4" t="s">
        <v>290</v>
      </c>
      <c r="D329" s="81">
        <v>50</v>
      </c>
      <c r="E329" s="79">
        <v>8</v>
      </c>
      <c r="F329" s="79">
        <v>3</v>
      </c>
      <c r="G329" s="79">
        <v>1</v>
      </c>
      <c r="H329" s="88">
        <v>0</v>
      </c>
      <c r="I329" s="79">
        <v>320</v>
      </c>
      <c r="J329" s="88">
        <v>0</v>
      </c>
      <c r="K329" s="79">
        <v>0</v>
      </c>
    </row>
    <row r="330" spans="1:11">
      <c r="A330" s="2" t="s">
        <v>291</v>
      </c>
      <c r="B330" s="142">
        <v>1</v>
      </c>
      <c r="C330" s="4" t="s">
        <v>295</v>
      </c>
      <c r="D330" s="81">
        <v>480</v>
      </c>
      <c r="E330" s="79">
        <v>44</v>
      </c>
      <c r="F330" s="79">
        <v>38</v>
      </c>
      <c r="G330" s="79">
        <v>18</v>
      </c>
      <c r="H330" s="88">
        <v>2</v>
      </c>
      <c r="I330" s="79">
        <v>700</v>
      </c>
      <c r="J330" s="88">
        <v>2</v>
      </c>
      <c r="K330" s="79">
        <v>0</v>
      </c>
    </row>
    <row r="331" spans="1:11">
      <c r="A331" s="2" t="s">
        <v>227</v>
      </c>
      <c r="B331" s="142">
        <v>1</v>
      </c>
      <c r="C331" s="4" t="s">
        <v>65</v>
      </c>
      <c r="D331" s="81">
        <v>130</v>
      </c>
      <c r="E331" s="79">
        <v>2</v>
      </c>
      <c r="F331" s="79">
        <v>24</v>
      </c>
      <c r="G331" s="79">
        <v>2.5</v>
      </c>
      <c r="H331" s="88">
        <v>2</v>
      </c>
      <c r="I331" s="79">
        <v>160</v>
      </c>
      <c r="J331" s="88">
        <v>0</v>
      </c>
      <c r="K331" s="79">
        <v>0</v>
      </c>
    </row>
    <row r="332" spans="1:11">
      <c r="A332" s="2" t="s">
        <v>133</v>
      </c>
      <c r="B332" s="142">
        <v>1</v>
      </c>
      <c r="C332" s="4" t="s">
        <v>65</v>
      </c>
      <c r="D332" s="81">
        <v>40</v>
      </c>
      <c r="E332" s="79">
        <v>1</v>
      </c>
      <c r="F332" s="79">
        <v>8</v>
      </c>
      <c r="G332" s="79">
        <v>0.5</v>
      </c>
      <c r="H332" s="88">
        <v>1</v>
      </c>
      <c r="I332" s="79">
        <v>10</v>
      </c>
      <c r="J332" s="88">
        <v>1</v>
      </c>
      <c r="K332" s="79">
        <v>0</v>
      </c>
    </row>
    <row r="333" spans="1:11">
      <c r="A333" s="2" t="s">
        <v>213</v>
      </c>
      <c r="B333" s="142">
        <v>1</v>
      </c>
      <c r="C333" s="4" t="s">
        <v>498</v>
      </c>
      <c r="D333" s="81">
        <v>140</v>
      </c>
      <c r="E333" s="79">
        <v>26</v>
      </c>
      <c r="F333" s="79">
        <v>12</v>
      </c>
      <c r="G333" s="79">
        <v>0</v>
      </c>
      <c r="H333" s="88">
        <v>6</v>
      </c>
      <c r="I333" s="79">
        <v>420</v>
      </c>
      <c r="J333" s="88">
        <v>0</v>
      </c>
      <c r="K333" s="79">
        <v>0</v>
      </c>
    </row>
    <row r="334" spans="1:11">
      <c r="A334" s="2" t="s">
        <v>214</v>
      </c>
      <c r="B334" s="142">
        <v>1</v>
      </c>
      <c r="C334" s="4" t="s">
        <v>498</v>
      </c>
      <c r="D334" s="81">
        <v>60</v>
      </c>
      <c r="E334" s="79">
        <v>6</v>
      </c>
      <c r="F334" s="79">
        <v>6</v>
      </c>
      <c r="G334" s="79">
        <v>1.5</v>
      </c>
      <c r="H334" s="88">
        <v>1</v>
      </c>
      <c r="I334" s="79">
        <v>125</v>
      </c>
      <c r="J334" s="88">
        <v>4</v>
      </c>
      <c r="K334" s="79">
        <v>0</v>
      </c>
    </row>
    <row r="335" spans="1:11">
      <c r="A335" s="2" t="s">
        <v>215</v>
      </c>
      <c r="B335" s="142">
        <v>1</v>
      </c>
      <c r="C335" s="4" t="s">
        <v>318</v>
      </c>
      <c r="D335" s="81">
        <v>170</v>
      </c>
      <c r="E335" s="79">
        <v>6</v>
      </c>
      <c r="F335" s="79">
        <v>35</v>
      </c>
      <c r="G335" s="79">
        <v>0.5</v>
      </c>
      <c r="H335" s="88">
        <v>4</v>
      </c>
      <c r="I335" s="79">
        <v>28</v>
      </c>
      <c r="J335" s="88">
        <v>0</v>
      </c>
      <c r="K335" s="79">
        <v>0</v>
      </c>
    </row>
    <row r="336" spans="1:11">
      <c r="A336" s="2" t="s">
        <v>218</v>
      </c>
      <c r="B336" s="142">
        <v>1</v>
      </c>
      <c r="C336" s="4" t="s">
        <v>295</v>
      </c>
      <c r="D336" s="81">
        <v>750</v>
      </c>
      <c r="E336" s="79">
        <v>82</v>
      </c>
      <c r="F336" s="79">
        <v>64</v>
      </c>
      <c r="G336" s="79">
        <v>18</v>
      </c>
      <c r="H336" s="88">
        <v>2</v>
      </c>
      <c r="I336" s="79">
        <v>320</v>
      </c>
      <c r="J336" s="88">
        <v>0</v>
      </c>
      <c r="K336" s="79">
        <v>0</v>
      </c>
    </row>
    <row r="337" spans="1:11">
      <c r="A337" s="2" t="s">
        <v>219</v>
      </c>
      <c r="B337" s="142">
        <v>1</v>
      </c>
      <c r="C337" s="4" t="s">
        <v>451</v>
      </c>
      <c r="D337" s="81">
        <v>105</v>
      </c>
      <c r="E337" s="79">
        <v>4.5</v>
      </c>
      <c r="F337" s="79">
        <v>19</v>
      </c>
      <c r="G337" s="79">
        <v>1</v>
      </c>
      <c r="H337" s="88">
        <v>3.5</v>
      </c>
      <c r="I337" s="79">
        <v>0</v>
      </c>
      <c r="J337" s="88">
        <v>0</v>
      </c>
      <c r="K337" s="79">
        <v>0</v>
      </c>
    </row>
    <row r="338" spans="1:11">
      <c r="A338" s="2" t="s">
        <v>305</v>
      </c>
      <c r="B338" s="142">
        <v>1</v>
      </c>
      <c r="C338" s="4" t="s">
        <v>306</v>
      </c>
      <c r="D338" s="81">
        <v>960</v>
      </c>
      <c r="E338" s="79">
        <v>184</v>
      </c>
      <c r="F338" s="79">
        <v>48</v>
      </c>
      <c r="G338" s="79">
        <v>4</v>
      </c>
      <c r="H338" s="88">
        <v>0</v>
      </c>
      <c r="I338" s="79">
        <v>50</v>
      </c>
      <c r="J338" s="88">
        <v>0</v>
      </c>
      <c r="K338" s="79">
        <v>0</v>
      </c>
    </row>
    <row r="339" spans="1:11">
      <c r="A339" s="2" t="s">
        <v>105</v>
      </c>
      <c r="B339" s="142">
        <v>1</v>
      </c>
      <c r="C339" s="4" t="s">
        <v>106</v>
      </c>
      <c r="D339" s="81">
        <v>1520</v>
      </c>
      <c r="E339" s="79">
        <v>40</v>
      </c>
      <c r="F339" s="79">
        <v>288</v>
      </c>
      <c r="G339" s="79">
        <v>24</v>
      </c>
      <c r="H339" s="88">
        <v>8</v>
      </c>
      <c r="I339" s="79">
        <v>1600</v>
      </c>
      <c r="J339" s="88">
        <v>8</v>
      </c>
      <c r="K339" s="79">
        <v>0</v>
      </c>
    </row>
    <row r="340" spans="1:11">
      <c r="A340" s="2" t="s">
        <v>348</v>
      </c>
      <c r="B340" s="142" t="s">
        <v>438</v>
      </c>
      <c r="C340" s="4" t="s">
        <v>349</v>
      </c>
      <c r="D340" s="81">
        <v>52</v>
      </c>
      <c r="E340" s="79">
        <v>3</v>
      </c>
      <c r="F340" s="79">
        <v>4</v>
      </c>
      <c r="G340" s="79">
        <v>3</v>
      </c>
      <c r="H340" s="88">
        <v>2</v>
      </c>
      <c r="I340" s="79">
        <v>0</v>
      </c>
      <c r="J340" s="88">
        <v>0</v>
      </c>
      <c r="K340" s="79">
        <v>0</v>
      </c>
    </row>
    <row r="341" spans="1:11">
      <c r="A341" s="2" t="s">
        <v>129</v>
      </c>
      <c r="B341" s="142">
        <v>1</v>
      </c>
      <c r="C341" s="4" t="s">
        <v>344</v>
      </c>
      <c r="D341" s="81">
        <v>22</v>
      </c>
      <c r="E341" s="79">
        <v>2.5</v>
      </c>
      <c r="F341" s="79">
        <v>2.5</v>
      </c>
      <c r="G341" s="79">
        <v>0.75</v>
      </c>
      <c r="H341" s="88">
        <v>1</v>
      </c>
      <c r="I341" s="79">
        <v>47</v>
      </c>
      <c r="J341" s="88">
        <v>0.5</v>
      </c>
      <c r="K341" s="79">
        <v>0</v>
      </c>
    </row>
    <row r="342" spans="1:11">
      <c r="A342" s="2" t="s">
        <v>130</v>
      </c>
      <c r="B342" s="142">
        <v>1</v>
      </c>
      <c r="C342" s="4" t="s">
        <v>1</v>
      </c>
      <c r="D342" s="81">
        <v>72</v>
      </c>
      <c r="E342" s="79">
        <v>2</v>
      </c>
      <c r="F342" s="79">
        <v>15</v>
      </c>
      <c r="G342" s="79">
        <v>0</v>
      </c>
      <c r="H342" s="88">
        <v>0.5</v>
      </c>
      <c r="I342" s="79">
        <v>150</v>
      </c>
      <c r="J342" s="88">
        <v>0</v>
      </c>
      <c r="K342" s="79">
        <v>0</v>
      </c>
    </row>
    <row r="343" spans="1:11">
      <c r="A343" s="2" t="s">
        <v>132</v>
      </c>
      <c r="B343" s="142">
        <v>1</v>
      </c>
      <c r="C343" s="4" t="s">
        <v>318</v>
      </c>
      <c r="D343">
        <v>148.58333333333334</v>
      </c>
      <c r="E343">
        <v>10.916666666666666</v>
      </c>
      <c r="F343">
        <v>27.333333333333332</v>
      </c>
      <c r="G343">
        <v>0.66666666666666663</v>
      </c>
      <c r="H343">
        <v>10.166666666666666</v>
      </c>
      <c r="I343">
        <v>27.083333333333332</v>
      </c>
      <c r="J343">
        <v>5.833333333333333</v>
      </c>
    </row>
    <row r="344" spans="1:11">
      <c r="A344" s="2" t="s">
        <v>131</v>
      </c>
      <c r="B344" s="142">
        <v>1</v>
      </c>
      <c r="C344" s="4" t="s">
        <v>319</v>
      </c>
      <c r="D344" s="81">
        <v>172</v>
      </c>
      <c r="E344" s="79">
        <v>3</v>
      </c>
      <c r="F344" s="79">
        <v>45</v>
      </c>
      <c r="G344" s="79">
        <v>0</v>
      </c>
      <c r="H344" s="88">
        <v>6</v>
      </c>
      <c r="I344" s="79">
        <v>13</v>
      </c>
      <c r="J344" s="88">
        <v>0</v>
      </c>
    </row>
    <row r="345" spans="1:11">
      <c r="A345" s="2" t="s">
        <v>195</v>
      </c>
      <c r="B345" s="142">
        <v>1</v>
      </c>
      <c r="C345" s="4" t="s">
        <v>318</v>
      </c>
      <c r="D345">
        <v>221.625</v>
      </c>
      <c r="E345">
        <v>7.875</v>
      </c>
      <c r="F345">
        <v>47.5</v>
      </c>
      <c r="G345">
        <v>0.375</v>
      </c>
      <c r="H345">
        <v>3.375</v>
      </c>
      <c r="I345">
        <v>6.5</v>
      </c>
      <c r="J345">
        <v>3.5</v>
      </c>
    </row>
    <row r="346" spans="1:11">
      <c r="A346" s="2" t="s">
        <v>282</v>
      </c>
      <c r="B346" s="142">
        <v>1</v>
      </c>
      <c r="C346" s="4" t="s">
        <v>49</v>
      </c>
      <c r="D346">
        <v>33</v>
      </c>
      <c r="E346">
        <v>3</v>
      </c>
      <c r="F346">
        <v>3</v>
      </c>
      <c r="G346">
        <v>1</v>
      </c>
      <c r="H346">
        <v>1</v>
      </c>
      <c r="I346">
        <v>150</v>
      </c>
      <c r="J346">
        <v>0</v>
      </c>
      <c r="K346">
        <v>0</v>
      </c>
    </row>
    <row r="347" spans="1:11">
      <c r="A347" s="2" t="s">
        <v>50</v>
      </c>
      <c r="B347" s="142">
        <v>1</v>
      </c>
      <c r="C347" s="4" t="s">
        <v>318</v>
      </c>
      <c r="D347">
        <v>347</v>
      </c>
      <c r="E347">
        <v>33.25</v>
      </c>
      <c r="F347">
        <v>25</v>
      </c>
      <c r="G347">
        <v>13.5</v>
      </c>
      <c r="H347">
        <v>7</v>
      </c>
      <c r="I347">
        <v>500.25</v>
      </c>
      <c r="J347">
        <v>3.5</v>
      </c>
    </row>
    <row r="348" spans="1:11">
      <c r="A348" s="2" t="s">
        <v>196</v>
      </c>
      <c r="B348" s="142">
        <v>1</v>
      </c>
      <c r="C348" s="4" t="s">
        <v>318</v>
      </c>
      <c r="D348">
        <v>101.4</v>
      </c>
      <c r="E348">
        <v>1.7</v>
      </c>
      <c r="F348">
        <v>24.2</v>
      </c>
      <c r="G348">
        <v>0.5</v>
      </c>
      <c r="H348">
        <v>1.6</v>
      </c>
      <c r="I348">
        <v>281.3</v>
      </c>
      <c r="J348">
        <v>13.7</v>
      </c>
    </row>
    <row r="349" spans="1:11">
      <c r="A349" s="2" t="s">
        <v>218</v>
      </c>
      <c r="B349" s="142">
        <v>1</v>
      </c>
      <c r="C349" s="4" t="s">
        <v>295</v>
      </c>
      <c r="D349" s="81">
        <v>750</v>
      </c>
      <c r="E349" s="79">
        <v>82</v>
      </c>
      <c r="F349" s="79">
        <v>64</v>
      </c>
      <c r="G349" s="79">
        <v>18</v>
      </c>
      <c r="H349" s="88">
        <v>2</v>
      </c>
      <c r="I349" s="79">
        <v>320</v>
      </c>
      <c r="J349" s="88">
        <v>0</v>
      </c>
      <c r="K349" s="79">
        <v>0</v>
      </c>
    </row>
    <row r="350" spans="1:11">
      <c r="A350" s="2" t="s">
        <v>80</v>
      </c>
      <c r="B350" s="142">
        <v>1</v>
      </c>
      <c r="C350" s="4" t="s">
        <v>318</v>
      </c>
      <c r="D350">
        <v>544.5</v>
      </c>
      <c r="E350">
        <v>54.5</v>
      </c>
      <c r="F350">
        <v>54</v>
      </c>
      <c r="G350">
        <v>13.125</v>
      </c>
      <c r="H350">
        <v>8.25</v>
      </c>
      <c r="I350">
        <v>697.75</v>
      </c>
      <c r="J350">
        <v>4.5</v>
      </c>
    </row>
    <row r="351" spans="1:11">
      <c r="A351" s="2" t="s">
        <v>7</v>
      </c>
      <c r="B351" s="142">
        <v>1</v>
      </c>
      <c r="C351" s="4" t="s">
        <v>498</v>
      </c>
      <c r="D351">
        <v>83</v>
      </c>
      <c r="E351">
        <v>3</v>
      </c>
      <c r="F351">
        <v>20</v>
      </c>
      <c r="G351">
        <v>1</v>
      </c>
      <c r="H351">
        <v>7</v>
      </c>
      <c r="I351">
        <v>12</v>
      </c>
      <c r="J351">
        <v>8</v>
      </c>
    </row>
    <row r="352" spans="1:11">
      <c r="A352" s="2" t="s">
        <v>8</v>
      </c>
      <c r="B352" s="142">
        <v>1</v>
      </c>
      <c r="C352" s="4" t="s">
        <v>23</v>
      </c>
      <c r="D352">
        <v>153</v>
      </c>
      <c r="E352">
        <v>3</v>
      </c>
      <c r="F352">
        <v>34</v>
      </c>
      <c r="G352">
        <v>1</v>
      </c>
      <c r="H352">
        <v>3</v>
      </c>
      <c r="I352">
        <v>264</v>
      </c>
      <c r="J352">
        <f>12*9.9/8</f>
        <v>14.850000000000001</v>
      </c>
    </row>
    <row r="353" spans="1:10">
      <c r="A353" s="2" t="s">
        <v>154</v>
      </c>
      <c r="B353" s="142">
        <v>1</v>
      </c>
      <c r="C353" s="4" t="s">
        <v>367</v>
      </c>
      <c r="D353">
        <v>200</v>
      </c>
      <c r="E353">
        <v>17</v>
      </c>
      <c r="F353">
        <v>18</v>
      </c>
      <c r="G353">
        <v>7</v>
      </c>
      <c r="H353">
        <v>6</v>
      </c>
      <c r="I353">
        <v>315</v>
      </c>
      <c r="J353">
        <v>1</v>
      </c>
    </row>
    <row r="354" spans="1:10">
      <c r="A354" s="2" t="s">
        <v>155</v>
      </c>
      <c r="B354" s="142">
        <v>1</v>
      </c>
      <c r="C354" s="4" t="s">
        <v>1</v>
      </c>
      <c r="D354">
        <v>170</v>
      </c>
      <c r="E354">
        <v>9</v>
      </c>
      <c r="F354">
        <v>32</v>
      </c>
      <c r="G354">
        <v>1.5</v>
      </c>
      <c r="H354">
        <v>6</v>
      </c>
      <c r="I354">
        <v>180</v>
      </c>
      <c r="J354">
        <v>0</v>
      </c>
    </row>
    <row r="355" spans="1:10">
      <c r="A355" s="2" t="s">
        <v>156</v>
      </c>
      <c r="B355" s="142">
        <v>1</v>
      </c>
      <c r="C355" s="4" t="s">
        <v>157</v>
      </c>
      <c r="D355">
        <v>6</v>
      </c>
      <c r="G355">
        <v>1</v>
      </c>
      <c r="I355">
        <v>1</v>
      </c>
    </row>
    <row r="356" spans="1:10">
      <c r="A356" s="2" t="s">
        <v>158</v>
      </c>
      <c r="B356" s="142">
        <v>1</v>
      </c>
      <c r="C356" s="4" t="s">
        <v>329</v>
      </c>
      <c r="D356">
        <f>25/3</f>
        <v>8.3333333333333339</v>
      </c>
      <c r="G356">
        <f>2.5/3</f>
        <v>0.83333333333333337</v>
      </c>
      <c r="I356">
        <f>240/3</f>
        <v>80</v>
      </c>
    </row>
    <row r="357" spans="1:10">
      <c r="A357" s="2" t="s">
        <v>159</v>
      </c>
      <c r="B357" s="142">
        <v>1</v>
      </c>
      <c r="C357" s="4" t="s">
        <v>498</v>
      </c>
      <c r="D357">
        <v>330</v>
      </c>
      <c r="E357">
        <v>12</v>
      </c>
      <c r="F357">
        <f>23*3</f>
        <v>69</v>
      </c>
      <c r="G357">
        <v>1.5</v>
      </c>
      <c r="H357">
        <v>3</v>
      </c>
      <c r="I357">
        <v>360</v>
      </c>
      <c r="J357">
        <v>3</v>
      </c>
    </row>
    <row r="358" spans="1:10">
      <c r="A358" s="2" t="s">
        <v>9</v>
      </c>
      <c r="B358" s="142">
        <v>1</v>
      </c>
      <c r="C358" s="4" t="s">
        <v>498</v>
      </c>
      <c r="D358">
        <f>120*4</f>
        <v>480</v>
      </c>
      <c r="E358">
        <f>23*4</f>
        <v>92</v>
      </c>
      <c r="F358">
        <v>24</v>
      </c>
      <c r="G358">
        <v>2</v>
      </c>
      <c r="I358">
        <v>36</v>
      </c>
    </row>
    <row r="359" spans="1:10">
      <c r="A359" s="2" t="s">
        <v>558</v>
      </c>
      <c r="B359" s="142">
        <v>1</v>
      </c>
      <c r="C359" s="4" t="s">
        <v>300</v>
      </c>
      <c r="D359">
        <v>110</v>
      </c>
      <c r="E359">
        <v>2</v>
      </c>
      <c r="F359">
        <v>9</v>
      </c>
      <c r="G359">
        <v>7</v>
      </c>
      <c r="J359" s="53"/>
    </row>
    <row r="360" spans="1:10">
      <c r="A360" s="2" t="s">
        <v>338</v>
      </c>
      <c r="B360" s="2">
        <v>1</v>
      </c>
      <c r="C360" s="4" t="s">
        <v>318</v>
      </c>
      <c r="D360" s="53">
        <v>201.125</v>
      </c>
      <c r="E360" s="53">
        <v>14.375</v>
      </c>
      <c r="F360" s="53">
        <v>25.5</v>
      </c>
      <c r="G360" s="53">
        <v>3.4166666666666665</v>
      </c>
      <c r="H360" s="53">
        <v>0.66666666666666663</v>
      </c>
      <c r="I360" s="53">
        <v>8.375</v>
      </c>
      <c r="J360" s="53">
        <v>0.41666666666666669</v>
      </c>
    </row>
    <row r="361" spans="1:10">
      <c r="A361" s="2" t="s">
        <v>472</v>
      </c>
      <c r="B361" s="142">
        <v>1</v>
      </c>
      <c r="C361" s="4" t="s">
        <v>473</v>
      </c>
      <c r="D361">
        <v>300</v>
      </c>
      <c r="E361">
        <v>35</v>
      </c>
      <c r="F361">
        <v>5</v>
      </c>
      <c r="G361">
        <f>3.5*5</f>
        <v>17.5</v>
      </c>
      <c r="H361">
        <v>5</v>
      </c>
      <c r="I361">
        <v>0</v>
      </c>
    </row>
    <row r="362" spans="1:10">
      <c r="A362" s="2" t="s">
        <v>474</v>
      </c>
      <c r="B362" s="2">
        <v>1</v>
      </c>
      <c r="C362" s="4" t="s">
        <v>318</v>
      </c>
      <c r="D362" s="53">
        <v>595.875</v>
      </c>
      <c r="E362" s="53">
        <v>27.625</v>
      </c>
      <c r="F362" s="53">
        <v>95.5</v>
      </c>
      <c r="G362" s="53">
        <v>13</v>
      </c>
      <c r="H362" s="53">
        <v>8.5</v>
      </c>
      <c r="I362" s="53">
        <v>85.125</v>
      </c>
      <c r="J362" s="53">
        <v>1.25</v>
      </c>
    </row>
    <row r="363" spans="1:10">
      <c r="A363" s="2" t="s">
        <v>475</v>
      </c>
      <c r="B363" s="142">
        <v>1</v>
      </c>
      <c r="C363" s="4" t="s">
        <v>476</v>
      </c>
      <c r="D363" s="53">
        <v>300</v>
      </c>
      <c r="E363" s="53">
        <v>24</v>
      </c>
      <c r="F363">
        <f>17*3</f>
        <v>51</v>
      </c>
      <c r="G363" s="53">
        <v>0</v>
      </c>
      <c r="H363" s="53">
        <v>27</v>
      </c>
      <c r="I363">
        <f>150*3</f>
        <v>450</v>
      </c>
      <c r="J363" s="53">
        <v>6</v>
      </c>
    </row>
    <row r="364" spans="1:10">
      <c r="A364" s="2" t="s">
        <v>434</v>
      </c>
      <c r="B364" s="142">
        <v>1</v>
      </c>
      <c r="C364" s="4" t="s">
        <v>435</v>
      </c>
      <c r="D364" s="53">
        <v>440</v>
      </c>
      <c r="E364" s="53">
        <v>12</v>
      </c>
      <c r="F364" s="53">
        <v>88</v>
      </c>
      <c r="G364" s="53">
        <v>2</v>
      </c>
      <c r="H364" s="53">
        <v>12</v>
      </c>
      <c r="I364" s="53">
        <v>0</v>
      </c>
      <c r="J364" s="53">
        <v>0</v>
      </c>
    </row>
    <row r="365" spans="1:10">
      <c r="A365" s="2" t="s">
        <v>436</v>
      </c>
      <c r="B365" s="2">
        <v>1</v>
      </c>
      <c r="C365" s="4" t="s">
        <v>318</v>
      </c>
      <c r="D365" s="53">
        <v>149.72222222222223</v>
      </c>
      <c r="E365" s="53">
        <v>6</v>
      </c>
      <c r="F365" s="53">
        <v>23.166666666666668</v>
      </c>
      <c r="G365" s="53">
        <v>2.9722222222222228</v>
      </c>
      <c r="H365" s="53">
        <v>6.5</v>
      </c>
      <c r="I365" s="53">
        <v>328.33333333333331</v>
      </c>
      <c r="J365" s="53">
        <v>1</v>
      </c>
    </row>
    <row r="366" spans="1:10">
      <c r="A366" s="2" t="s">
        <v>351</v>
      </c>
      <c r="B366" s="142">
        <v>1</v>
      </c>
      <c r="C366" s="4" t="s">
        <v>435</v>
      </c>
      <c r="D366" s="53">
        <v>678</v>
      </c>
      <c r="E366" s="53">
        <v>50</v>
      </c>
      <c r="F366" s="53">
        <v>115</v>
      </c>
      <c r="G366" s="53">
        <v>2</v>
      </c>
      <c r="H366" s="53">
        <v>59</v>
      </c>
      <c r="I366" s="53">
        <v>12</v>
      </c>
      <c r="J366" s="53">
        <v>4</v>
      </c>
    </row>
    <row r="367" spans="1:10">
      <c r="A367" s="2" t="s">
        <v>352</v>
      </c>
      <c r="B367" s="2">
        <v>1</v>
      </c>
      <c r="C367" s="4" t="s">
        <v>318</v>
      </c>
      <c r="D367" s="53">
        <v>619.66666666666663</v>
      </c>
      <c r="E367" s="53">
        <v>16.333333333333332</v>
      </c>
      <c r="F367" s="53">
        <v>124.5</v>
      </c>
      <c r="G367" s="53">
        <v>4.333333333333333</v>
      </c>
      <c r="H367" s="53">
        <v>18.166666666666664</v>
      </c>
      <c r="I367" s="53">
        <v>712</v>
      </c>
      <c r="J367" s="53">
        <v>9.3333333333333321</v>
      </c>
    </row>
    <row r="368" spans="1:10">
      <c r="A368" s="2" t="s">
        <v>353</v>
      </c>
      <c r="B368" s="2">
        <v>1</v>
      </c>
      <c r="C368" s="4" t="s">
        <v>318</v>
      </c>
      <c r="D368" s="53">
        <v>195.36111111111109</v>
      </c>
      <c r="E368" s="53">
        <v>7.7222222222222214</v>
      </c>
      <c r="F368" s="53">
        <v>33.916666666666664</v>
      </c>
      <c r="G368" s="53">
        <v>1.7222222222222223</v>
      </c>
      <c r="H368" s="53">
        <v>4.3611111111111107</v>
      </c>
      <c r="I368" s="53">
        <v>158.66666666666666</v>
      </c>
      <c r="J368" s="53">
        <v>1.5555555555555554</v>
      </c>
    </row>
    <row r="369" spans="1:10">
      <c r="A369" s="2" t="s">
        <v>197</v>
      </c>
      <c r="B369" s="2">
        <v>1</v>
      </c>
      <c r="C369" s="4" t="s">
        <v>318</v>
      </c>
      <c r="D369" s="53">
        <v>285.125</v>
      </c>
      <c r="E369" s="53">
        <v>12.125</v>
      </c>
      <c r="F369" s="53">
        <v>48.875</v>
      </c>
      <c r="G369" s="53">
        <v>3.375</v>
      </c>
      <c r="H369" s="53">
        <v>10.75</v>
      </c>
      <c r="I369" s="53">
        <v>466.25</v>
      </c>
      <c r="J369" s="53">
        <v>1</v>
      </c>
    </row>
    <row r="370" spans="1:10">
      <c r="A370" s="2" t="s">
        <v>198</v>
      </c>
      <c r="B370" s="142">
        <v>1</v>
      </c>
      <c r="C370" s="4" t="s">
        <v>57</v>
      </c>
      <c r="D370" s="53">
        <v>300</v>
      </c>
      <c r="E370" s="53">
        <v>14</v>
      </c>
      <c r="F370" s="53">
        <v>56</v>
      </c>
      <c r="G370" s="53">
        <v>2.5</v>
      </c>
      <c r="H370" s="53">
        <v>9</v>
      </c>
      <c r="I370" s="53">
        <v>890</v>
      </c>
      <c r="J370" s="53">
        <v>6</v>
      </c>
    </row>
    <row r="371" spans="1:10">
      <c r="A371" s="2" t="s">
        <v>58</v>
      </c>
      <c r="B371" s="142">
        <v>1</v>
      </c>
      <c r="C371" s="4" t="s">
        <v>59</v>
      </c>
      <c r="D371" s="53">
        <v>280</v>
      </c>
      <c r="E371" s="53">
        <v>12</v>
      </c>
      <c r="F371" s="53">
        <v>28</v>
      </c>
      <c r="G371">
        <f>4.5*4</f>
        <v>18</v>
      </c>
      <c r="H371" s="53">
        <v>8</v>
      </c>
      <c r="I371">
        <f>540*4</f>
        <v>2160</v>
      </c>
      <c r="J371" s="53">
        <v>4</v>
      </c>
    </row>
    <row r="372" spans="1:10">
      <c r="A372" s="2" t="s">
        <v>149</v>
      </c>
      <c r="B372" s="142">
        <v>1</v>
      </c>
      <c r="C372" s="4" t="s">
        <v>318</v>
      </c>
      <c r="D372">
        <v>240.75</v>
      </c>
      <c r="E372">
        <v>27</v>
      </c>
      <c r="F372">
        <v>25.75</v>
      </c>
      <c r="G372">
        <v>6</v>
      </c>
      <c r="H372">
        <v>8</v>
      </c>
      <c r="I372">
        <v>127.5</v>
      </c>
      <c r="J372">
        <v>5</v>
      </c>
    </row>
    <row r="373" spans="1:10">
      <c r="A373" s="2" t="s">
        <v>150</v>
      </c>
      <c r="B373" s="142">
        <v>1</v>
      </c>
      <c r="C373" s="4" t="s">
        <v>59</v>
      </c>
      <c r="D373" s="53">
        <v>720</v>
      </c>
      <c r="E373" s="53">
        <v>20</v>
      </c>
      <c r="F373" s="53">
        <v>32</v>
      </c>
      <c r="G373" s="53">
        <v>56</v>
      </c>
      <c r="H373" s="53">
        <v>12</v>
      </c>
      <c r="J373" s="53">
        <v>8</v>
      </c>
    </row>
    <row r="374" spans="1:10">
      <c r="A374" s="2" t="s">
        <v>151</v>
      </c>
      <c r="B374" s="142">
        <v>1</v>
      </c>
      <c r="C374" s="4" t="s">
        <v>318</v>
      </c>
      <c r="D374">
        <v>113.625</v>
      </c>
      <c r="E374">
        <v>3.0249999999999999</v>
      </c>
      <c r="F374">
        <v>10.149999999999999</v>
      </c>
      <c r="G374">
        <v>7.0374999999999996</v>
      </c>
      <c r="H374">
        <v>2.5499999999999998</v>
      </c>
      <c r="I374">
        <v>2.25</v>
      </c>
      <c r="J374">
        <v>2.1625000000000001</v>
      </c>
    </row>
    <row r="375" spans="1:10">
      <c r="A375" s="2" t="s">
        <v>422</v>
      </c>
      <c r="B375" s="142">
        <v>1</v>
      </c>
      <c r="C375" s="4" t="s">
        <v>423</v>
      </c>
      <c r="D375" s="53">
        <v>45</v>
      </c>
      <c r="E375" s="53">
        <v>2</v>
      </c>
      <c r="F375" s="53">
        <v>4</v>
      </c>
      <c r="G375" s="100">
        <v>2.5</v>
      </c>
      <c r="H375" s="53">
        <v>1</v>
      </c>
      <c r="I375" s="100">
        <v>470</v>
      </c>
      <c r="J375" s="53">
        <v>2</v>
      </c>
    </row>
    <row r="376" spans="1:10">
      <c r="A376" s="2" t="s">
        <v>424</v>
      </c>
      <c r="B376" s="142">
        <v>1</v>
      </c>
      <c r="C376" s="4" t="s">
        <v>425</v>
      </c>
    </row>
    <row r="377" spans="1:10">
      <c r="A377" s="2" t="s">
        <v>513</v>
      </c>
      <c r="B377" s="142">
        <v>1</v>
      </c>
      <c r="C377" s="4" t="s">
        <v>367</v>
      </c>
      <c r="D377" s="53">
        <v>140</v>
      </c>
      <c r="E377" s="53">
        <v>15</v>
      </c>
      <c r="F377" s="53">
        <v>12</v>
      </c>
      <c r="G377" s="100">
        <v>3</v>
      </c>
      <c r="H377" s="53">
        <v>7</v>
      </c>
      <c r="I377" s="100">
        <v>130</v>
      </c>
      <c r="J377" s="53">
        <v>2</v>
      </c>
    </row>
    <row r="378" spans="1:10">
      <c r="A378" s="2" t="s">
        <v>514</v>
      </c>
      <c r="B378" s="142">
        <v>1</v>
      </c>
      <c r="C378" s="4" t="s">
        <v>498</v>
      </c>
      <c r="D378">
        <v>897</v>
      </c>
      <c r="E378">
        <v>31</v>
      </c>
      <c r="F378">
        <v>49</v>
      </c>
      <c r="G378">
        <v>71</v>
      </c>
      <c r="H378">
        <v>46</v>
      </c>
      <c r="I378">
        <v>50</v>
      </c>
      <c r="J378">
        <v>3</v>
      </c>
    </row>
    <row r="379" spans="1:10">
      <c r="A379" s="2" t="s">
        <v>515</v>
      </c>
      <c r="B379" s="142">
        <v>1</v>
      </c>
      <c r="C379" s="4" t="s">
        <v>498</v>
      </c>
      <c r="D379" s="53">
        <v>130</v>
      </c>
      <c r="E379" s="53">
        <v>3</v>
      </c>
      <c r="F379" s="53">
        <v>33</v>
      </c>
      <c r="G379" s="100">
        <v>1.5</v>
      </c>
      <c r="H379" s="53">
        <v>2.5</v>
      </c>
      <c r="I379" s="100">
        <v>100</v>
      </c>
      <c r="J379" s="53">
        <v>14</v>
      </c>
    </row>
    <row r="380" spans="1:10">
      <c r="A380" s="2" t="s">
        <v>516</v>
      </c>
      <c r="B380" s="142">
        <v>1</v>
      </c>
      <c r="C380" s="4" t="s">
        <v>318</v>
      </c>
      <c r="D380">
        <v>360</v>
      </c>
      <c r="E380">
        <v>13</v>
      </c>
      <c r="F380">
        <v>80</v>
      </c>
      <c r="G380">
        <v>1</v>
      </c>
    </row>
    <row r="381" spans="1:10">
      <c r="A381" s="2" t="s">
        <v>518</v>
      </c>
      <c r="B381" s="142">
        <v>1</v>
      </c>
      <c r="C381" s="4" t="s">
        <v>498</v>
      </c>
      <c r="D381" s="53">
        <v>960</v>
      </c>
      <c r="E381" s="53">
        <v>0</v>
      </c>
      <c r="F381" s="53">
        <v>240</v>
      </c>
      <c r="G381" s="100">
        <v>0</v>
      </c>
    </row>
    <row r="382" spans="1:10">
      <c r="A382" s="2" t="s">
        <v>519</v>
      </c>
      <c r="B382" s="142">
        <v>1</v>
      </c>
      <c r="C382" s="4" t="s">
        <v>344</v>
      </c>
      <c r="D382">
        <v>94</v>
      </c>
      <c r="E382">
        <v>4</v>
      </c>
      <c r="F382">
        <v>3</v>
      </c>
      <c r="G382">
        <v>8</v>
      </c>
      <c r="H382">
        <v>1</v>
      </c>
      <c r="I382">
        <v>5</v>
      </c>
      <c r="J382">
        <v>1.5</v>
      </c>
    </row>
    <row r="383" spans="1:10">
      <c r="A383" s="2" t="s">
        <v>520</v>
      </c>
      <c r="B383" s="142">
        <v>1</v>
      </c>
      <c r="C383" s="4" t="s">
        <v>521</v>
      </c>
      <c r="D383" s="53">
        <v>30</v>
      </c>
      <c r="E383" s="53">
        <v>1</v>
      </c>
      <c r="F383" s="53">
        <v>7</v>
      </c>
      <c r="G383" s="100">
        <v>0</v>
      </c>
    </row>
    <row r="384" spans="1:10">
      <c r="A384" s="2" t="s">
        <v>523</v>
      </c>
      <c r="B384" s="142">
        <v>1</v>
      </c>
      <c r="C384" s="4" t="s">
        <v>498</v>
      </c>
      <c r="D384">
        <v>283</v>
      </c>
      <c r="E384">
        <v>3</v>
      </c>
      <c r="F384">
        <v>12</v>
      </c>
      <c r="G384">
        <v>27</v>
      </c>
    </row>
    <row r="385" spans="1:10">
      <c r="A385" s="2" t="s">
        <v>528</v>
      </c>
      <c r="B385" s="142">
        <v>1</v>
      </c>
      <c r="C385" s="4" t="s">
        <v>498</v>
      </c>
      <c r="D385" s="53">
        <v>685</v>
      </c>
      <c r="E385" s="53">
        <v>13</v>
      </c>
      <c r="F385" s="53">
        <v>151</v>
      </c>
      <c r="G385" s="100">
        <v>1</v>
      </c>
      <c r="H385" s="100">
        <v>5</v>
      </c>
      <c r="I385" s="100">
        <v>13</v>
      </c>
    </row>
    <row r="386" spans="1:10">
      <c r="A386" s="2" t="s">
        <v>529</v>
      </c>
      <c r="B386" s="142">
        <v>1</v>
      </c>
      <c r="C386" s="4" t="s">
        <v>530</v>
      </c>
      <c r="D386">
        <v>27</v>
      </c>
      <c r="E386">
        <v>0.5</v>
      </c>
      <c r="F386">
        <v>0.5</v>
      </c>
      <c r="G386">
        <v>2.7</v>
      </c>
      <c r="H386">
        <v>2</v>
      </c>
      <c r="I386">
        <v>0</v>
      </c>
    </row>
    <row r="387" spans="1:10">
      <c r="A387" s="2" t="s">
        <v>531</v>
      </c>
      <c r="B387" s="142">
        <v>1</v>
      </c>
      <c r="C387" s="4" t="s">
        <v>532</v>
      </c>
      <c r="D387" s="53">
        <v>49</v>
      </c>
      <c r="E387" s="53">
        <v>1.6</v>
      </c>
      <c r="F387" s="53">
        <v>4.4000000000000004</v>
      </c>
      <c r="G387" s="100">
        <v>3.1</v>
      </c>
      <c r="H387" s="100">
        <v>4</v>
      </c>
      <c r="I387" s="100">
        <v>2</v>
      </c>
    </row>
    <row r="388" spans="1:10">
      <c r="A388" s="2" t="s">
        <v>535</v>
      </c>
      <c r="B388" s="142">
        <v>1</v>
      </c>
      <c r="C388" s="4" t="s">
        <v>498</v>
      </c>
      <c r="D388">
        <f>50*3</f>
        <v>150</v>
      </c>
      <c r="E388">
        <v>0</v>
      </c>
      <c r="F388">
        <v>12</v>
      </c>
      <c r="G388">
        <v>12</v>
      </c>
    </row>
    <row r="389" spans="1:10">
      <c r="A389" s="2" t="s">
        <v>538</v>
      </c>
      <c r="B389" s="142">
        <v>1</v>
      </c>
      <c r="C389" s="4" t="s">
        <v>551</v>
      </c>
      <c r="D389" s="53">
        <f>510*4</f>
        <v>2040</v>
      </c>
      <c r="E389" s="53">
        <f>14.3*4</f>
        <v>57.2</v>
      </c>
      <c r="F389" s="53">
        <f>97.9*4</f>
        <v>391.6</v>
      </c>
      <c r="G389" s="100">
        <f>5.9*4</f>
        <v>23.6</v>
      </c>
      <c r="H389" s="100"/>
      <c r="I389" s="100">
        <v>420</v>
      </c>
    </row>
    <row r="390" spans="1:10">
      <c r="A390" s="2" t="s">
        <v>536</v>
      </c>
      <c r="B390" s="142">
        <v>1</v>
      </c>
      <c r="C390" s="4" t="s">
        <v>537</v>
      </c>
      <c r="D390">
        <v>100</v>
      </c>
      <c r="E390">
        <v>2</v>
      </c>
      <c r="F390">
        <v>19</v>
      </c>
      <c r="G390">
        <v>2</v>
      </c>
      <c r="H390">
        <v>1</v>
      </c>
    </row>
    <row r="391" spans="1:10">
      <c r="A391" s="2" t="s">
        <v>539</v>
      </c>
      <c r="B391" s="142">
        <v>1</v>
      </c>
      <c r="C391" s="4" t="s">
        <v>498</v>
      </c>
      <c r="D391" s="53">
        <v>120</v>
      </c>
      <c r="E391" s="53">
        <v>3</v>
      </c>
      <c r="F391">
        <f>17+17/2</f>
        <v>25.5</v>
      </c>
      <c r="G391" s="100">
        <v>0</v>
      </c>
    </row>
    <row r="392" spans="1:10">
      <c r="A392" s="2" t="s">
        <v>541</v>
      </c>
      <c r="B392" s="142">
        <v>1</v>
      </c>
      <c r="C392" s="4" t="s">
        <v>540</v>
      </c>
      <c r="D392">
        <v>90</v>
      </c>
      <c r="E392">
        <v>15</v>
      </c>
      <c r="F392">
        <v>4</v>
      </c>
      <c r="G392">
        <v>0</v>
      </c>
    </row>
    <row r="393" spans="1:10">
      <c r="A393" s="2" t="s">
        <v>542</v>
      </c>
      <c r="B393" s="142">
        <v>1</v>
      </c>
      <c r="C393" s="4" t="s">
        <v>318</v>
      </c>
      <c r="D393">
        <v>16.285714285714285</v>
      </c>
      <c r="E393">
        <v>1.2285714285714286</v>
      </c>
      <c r="F393">
        <v>2.7571428571428571</v>
      </c>
      <c r="G393">
        <v>8.4285714285714297E-2</v>
      </c>
      <c r="H393">
        <v>0</v>
      </c>
      <c r="I393">
        <v>0</v>
      </c>
      <c r="J393">
        <v>0</v>
      </c>
    </row>
    <row r="394" spans="1:10">
      <c r="A394" s="2" t="s">
        <v>543</v>
      </c>
      <c r="B394" s="142">
        <v>1</v>
      </c>
      <c r="C394" s="4" t="s">
        <v>230</v>
      </c>
      <c r="D394">
        <v>20</v>
      </c>
      <c r="E394">
        <v>1</v>
      </c>
      <c r="F394">
        <v>2</v>
      </c>
      <c r="G394">
        <v>1</v>
      </c>
    </row>
    <row r="395" spans="1:10">
      <c r="A395" s="2" t="s">
        <v>544</v>
      </c>
      <c r="B395" s="142">
        <v>1</v>
      </c>
      <c r="C395" s="4" t="s">
        <v>545</v>
      </c>
      <c r="D395">
        <v>65</v>
      </c>
      <c r="E395">
        <v>1</v>
      </c>
      <c r="F395">
        <v>12</v>
      </c>
      <c r="G395">
        <v>2</v>
      </c>
      <c r="H395">
        <v>0.5</v>
      </c>
      <c r="I395">
        <v>60</v>
      </c>
    </row>
    <row r="396" spans="1:10">
      <c r="A396" s="2" t="s">
        <v>546</v>
      </c>
      <c r="B396" s="142">
        <v>1</v>
      </c>
      <c r="C396" s="4" t="s">
        <v>547</v>
      </c>
      <c r="D396">
        <v>40</v>
      </c>
      <c r="E396">
        <v>0</v>
      </c>
      <c r="F396">
        <v>10</v>
      </c>
      <c r="G396">
        <v>0</v>
      </c>
      <c r="H396">
        <v>0</v>
      </c>
      <c r="I396">
        <v>0</v>
      </c>
    </row>
    <row r="397" spans="1:10">
      <c r="A397" s="2" t="s">
        <v>564</v>
      </c>
      <c r="B397" s="142">
        <v>1</v>
      </c>
      <c r="C397" s="4" t="s">
        <v>65</v>
      </c>
      <c r="D397">
        <v>90</v>
      </c>
      <c r="E397">
        <v>5</v>
      </c>
      <c r="F397">
        <v>16</v>
      </c>
      <c r="G397">
        <v>1</v>
      </c>
    </row>
    <row r="398" spans="1:10">
      <c r="A398" s="2" t="s">
        <v>548</v>
      </c>
      <c r="B398" s="142">
        <v>1</v>
      </c>
      <c r="C398" s="4" t="s">
        <v>549</v>
      </c>
      <c r="D398">
        <f>122/100</f>
        <v>1.22</v>
      </c>
      <c r="E398">
        <f>1.3/100</f>
        <v>1.3000000000000001E-2</v>
      </c>
      <c r="F398">
        <f>32/100</f>
        <v>0.32</v>
      </c>
      <c r="G398">
        <f>0.4/100</f>
        <v>4.0000000000000001E-3</v>
      </c>
    </row>
    <row r="399" spans="1:10">
      <c r="A399" s="2" t="s">
        <v>550</v>
      </c>
      <c r="B399" s="142">
        <v>1</v>
      </c>
      <c r="C399" s="4" t="s">
        <v>67</v>
      </c>
      <c r="D399">
        <v>60</v>
      </c>
      <c r="E399">
        <v>8</v>
      </c>
      <c r="F399">
        <v>4</v>
      </c>
      <c r="G399">
        <v>1</v>
      </c>
    </row>
    <row r="400" spans="1:10">
      <c r="A400" s="2" t="s">
        <v>552</v>
      </c>
      <c r="B400" s="142">
        <v>1</v>
      </c>
      <c r="C400" s="4" t="s">
        <v>553</v>
      </c>
      <c r="D400">
        <v>70</v>
      </c>
      <c r="E400">
        <v>1</v>
      </c>
      <c r="F400">
        <v>16</v>
      </c>
      <c r="G400">
        <v>0.5</v>
      </c>
    </row>
    <row r="401" spans="1:10">
      <c r="A401" s="2" t="s">
        <v>554</v>
      </c>
      <c r="B401" s="142">
        <v>1</v>
      </c>
      <c r="C401" s="4" t="s">
        <v>498</v>
      </c>
      <c r="D401">
        <v>704</v>
      </c>
      <c r="E401">
        <v>20</v>
      </c>
      <c r="F401">
        <v>155</v>
      </c>
      <c r="G401">
        <v>2.2999999999999998</v>
      </c>
    </row>
    <row r="402" spans="1:10">
      <c r="A402" s="2" t="s">
        <v>555</v>
      </c>
      <c r="B402" s="142">
        <v>1</v>
      </c>
      <c r="C402" s="4" t="s">
        <v>551</v>
      </c>
      <c r="D402">
        <v>880</v>
      </c>
      <c r="E402">
        <v>37</v>
      </c>
      <c r="F402">
        <v>181</v>
      </c>
      <c r="G402">
        <v>5</v>
      </c>
    </row>
    <row r="403" spans="1:10">
      <c r="A403" s="2" t="s">
        <v>556</v>
      </c>
      <c r="B403" s="142">
        <v>1</v>
      </c>
      <c r="C403" s="4" t="s">
        <v>294</v>
      </c>
      <c r="D403">
        <v>118</v>
      </c>
      <c r="E403">
        <v>1</v>
      </c>
      <c r="F403">
        <v>31</v>
      </c>
      <c r="G403">
        <v>0</v>
      </c>
    </row>
    <row r="404" spans="1:10">
      <c r="A404" s="2" t="s">
        <v>557</v>
      </c>
      <c r="B404" s="142">
        <v>1</v>
      </c>
      <c r="C404" s="4" t="s">
        <v>300</v>
      </c>
      <c r="D404">
        <v>110</v>
      </c>
      <c r="E404">
        <v>2</v>
      </c>
      <c r="F404">
        <v>9</v>
      </c>
      <c r="G404">
        <v>7</v>
      </c>
    </row>
    <row r="405" spans="1:10">
      <c r="A405" s="2" t="s">
        <v>559</v>
      </c>
      <c r="B405" s="142">
        <v>1</v>
      </c>
      <c r="C405" s="4" t="s">
        <v>318</v>
      </c>
      <c r="D405">
        <v>328</v>
      </c>
      <c r="E405">
        <v>12</v>
      </c>
      <c r="F405">
        <v>48.5</v>
      </c>
      <c r="G405">
        <v>9.5</v>
      </c>
      <c r="H405">
        <v>1</v>
      </c>
      <c r="I405">
        <v>60</v>
      </c>
      <c r="J405">
        <v>0.5</v>
      </c>
    </row>
    <row r="406" spans="1:10">
      <c r="A406" s="2" t="s">
        <v>560</v>
      </c>
      <c r="B406" s="142">
        <v>1</v>
      </c>
      <c r="C406" s="4" t="s">
        <v>530</v>
      </c>
      <c r="D406">
        <v>30</v>
      </c>
      <c r="E406">
        <v>0.5</v>
      </c>
      <c r="F406">
        <v>2</v>
      </c>
      <c r="G406">
        <v>2</v>
      </c>
    </row>
    <row r="407" spans="1:10">
      <c r="A407" s="2" t="s">
        <v>561</v>
      </c>
      <c r="B407" s="142">
        <v>1</v>
      </c>
      <c r="C407" s="4" t="s">
        <v>562</v>
      </c>
      <c r="D407">
        <v>120</v>
      </c>
      <c r="E407">
        <v>10</v>
      </c>
      <c r="F407">
        <v>6</v>
      </c>
      <c r="G407">
        <v>6</v>
      </c>
    </row>
    <row r="408" spans="1:10">
      <c r="A408" s="2" t="s">
        <v>563</v>
      </c>
      <c r="B408" s="142">
        <v>1</v>
      </c>
      <c r="C408" s="4" t="s">
        <v>157</v>
      </c>
      <c r="D408">
        <f>90/4</f>
        <v>22.5</v>
      </c>
      <c r="F408">
        <f>15/4</f>
        <v>3.75</v>
      </c>
      <c r="G408">
        <v>1</v>
      </c>
    </row>
    <row r="409" spans="1:10">
      <c r="A409" s="2" t="s">
        <v>565</v>
      </c>
      <c r="B409" s="142">
        <v>1</v>
      </c>
      <c r="C409" s="4" t="s">
        <v>566</v>
      </c>
      <c r="D409">
        <v>240</v>
      </c>
      <c r="E409">
        <v>26</v>
      </c>
      <c r="F409">
        <v>8</v>
      </c>
      <c r="G409">
        <v>12</v>
      </c>
      <c r="H409">
        <v>1</v>
      </c>
      <c r="I409">
        <v>660</v>
      </c>
    </row>
    <row r="410" spans="1:10">
      <c r="A410" s="2" t="s">
        <v>567</v>
      </c>
      <c r="B410" s="142">
        <v>1</v>
      </c>
      <c r="C410" s="4" t="s">
        <v>157</v>
      </c>
      <c r="D410">
        <v>80</v>
      </c>
      <c r="E410">
        <v>3</v>
      </c>
      <c r="F410">
        <v>3</v>
      </c>
      <c r="G410">
        <v>7</v>
      </c>
    </row>
    <row r="411" spans="1:10">
      <c r="A411" s="2" t="s">
        <v>568</v>
      </c>
      <c r="B411" s="142">
        <v>1</v>
      </c>
      <c r="C411" s="4" t="s">
        <v>88</v>
      </c>
      <c r="D411">
        <v>110</v>
      </c>
      <c r="E411">
        <v>5</v>
      </c>
      <c r="F411">
        <v>13</v>
      </c>
      <c r="G411">
        <v>5</v>
      </c>
    </row>
    <row r="412" spans="1:10">
      <c r="A412" s="2" t="s">
        <v>569</v>
      </c>
      <c r="B412" s="142">
        <v>1</v>
      </c>
      <c r="C412" s="4" t="s">
        <v>1</v>
      </c>
      <c r="D412">
        <v>160</v>
      </c>
      <c r="E412">
        <v>5</v>
      </c>
      <c r="F412">
        <v>29</v>
      </c>
      <c r="G412">
        <v>3.5</v>
      </c>
    </row>
    <row r="413" spans="1:10">
      <c r="A413" s="2" t="s">
        <v>570</v>
      </c>
      <c r="B413" s="142">
        <v>1</v>
      </c>
      <c r="C413" s="4" t="s">
        <v>571</v>
      </c>
      <c r="D413">
        <f>130*2</f>
        <v>260</v>
      </c>
      <c r="E413">
        <v>8</v>
      </c>
      <c r="F413">
        <v>56</v>
      </c>
      <c r="G413">
        <v>0</v>
      </c>
    </row>
    <row r="414" spans="1:10">
      <c r="A414" s="2" t="s">
        <v>572</v>
      </c>
      <c r="B414" s="142">
        <v>1</v>
      </c>
      <c r="C414" s="4" t="s">
        <v>573</v>
      </c>
      <c r="D414">
        <f>260*2.5</f>
        <v>650</v>
      </c>
      <c r="E414">
        <f>8*2.5</f>
        <v>20</v>
      </c>
      <c r="F414">
        <f>51*2.5</f>
        <v>127.5</v>
      </c>
      <c r="G414">
        <f>2.5*2.5</f>
        <v>6.25</v>
      </c>
    </row>
    <row r="415" spans="1:10">
      <c r="A415" s="2" t="s">
        <v>574</v>
      </c>
      <c r="B415" s="142">
        <v>1</v>
      </c>
      <c r="C415" s="4" t="s">
        <v>153</v>
      </c>
      <c r="D415">
        <v>100</v>
      </c>
      <c r="E415">
        <v>10</v>
      </c>
      <c r="F415">
        <v>5</v>
      </c>
      <c r="G415">
        <v>4.5</v>
      </c>
    </row>
    <row r="416" spans="1:10">
      <c r="A416" s="2" t="s">
        <v>575</v>
      </c>
      <c r="B416" s="142">
        <v>1</v>
      </c>
      <c r="C416" s="4" t="s">
        <v>344</v>
      </c>
      <c r="D416">
        <v>80</v>
      </c>
      <c r="G416">
        <v>9</v>
      </c>
    </row>
    <row r="417" spans="1:10">
      <c r="A417" s="2" t="s">
        <v>577</v>
      </c>
      <c r="B417" s="142">
        <v>1</v>
      </c>
      <c r="C417" s="4" t="s">
        <v>498</v>
      </c>
      <c r="D417">
        <v>30</v>
      </c>
      <c r="E417">
        <v>1</v>
      </c>
      <c r="F417">
        <v>6</v>
      </c>
      <c r="G417">
        <v>0</v>
      </c>
      <c r="H417">
        <v>1</v>
      </c>
    </row>
    <row r="418" spans="1:10">
      <c r="A418" s="2" t="s">
        <v>578</v>
      </c>
      <c r="B418" s="142">
        <v>1</v>
      </c>
      <c r="C418" s="4" t="s">
        <v>498</v>
      </c>
      <c r="D418">
        <v>30</v>
      </c>
      <c r="E418">
        <v>1</v>
      </c>
      <c r="F418">
        <v>6</v>
      </c>
      <c r="G418">
        <v>0</v>
      </c>
      <c r="H418">
        <v>1</v>
      </c>
    </row>
    <row r="419" spans="1:10">
      <c r="A419" s="2" t="s">
        <v>541</v>
      </c>
      <c r="B419" s="142">
        <v>1</v>
      </c>
      <c r="C419" s="4" t="s">
        <v>540</v>
      </c>
      <c r="D419">
        <v>80</v>
      </c>
      <c r="E419">
        <v>15</v>
      </c>
      <c r="F419">
        <v>4</v>
      </c>
      <c r="G419">
        <v>0</v>
      </c>
    </row>
    <row r="420" spans="1:10">
      <c r="A420" s="2" t="s">
        <v>579</v>
      </c>
      <c r="B420" s="142">
        <v>1</v>
      </c>
      <c r="C420" s="4" t="s">
        <v>344</v>
      </c>
      <c r="D420">
        <v>50</v>
      </c>
      <c r="E420">
        <v>0</v>
      </c>
      <c r="F420">
        <v>13</v>
      </c>
      <c r="G420">
        <v>0</v>
      </c>
    </row>
    <row r="421" spans="1:10">
      <c r="A421" s="2" t="s">
        <v>580</v>
      </c>
      <c r="B421" s="142">
        <v>1</v>
      </c>
      <c r="C421" s="4" t="s">
        <v>344</v>
      </c>
      <c r="D421">
        <v>30</v>
      </c>
      <c r="E421">
        <v>0</v>
      </c>
      <c r="F421">
        <v>9</v>
      </c>
      <c r="G421">
        <v>0</v>
      </c>
    </row>
    <row r="422" spans="1:10">
      <c r="A422" s="2" t="s">
        <v>581</v>
      </c>
      <c r="B422" s="142">
        <v>1</v>
      </c>
      <c r="C422" s="4" t="s">
        <v>23</v>
      </c>
      <c r="D422">
        <v>130</v>
      </c>
      <c r="E422">
        <v>4</v>
      </c>
      <c r="F422">
        <v>27</v>
      </c>
      <c r="G422">
        <v>1.5</v>
      </c>
      <c r="H422">
        <v>1</v>
      </c>
    </row>
    <row r="423" spans="1:10">
      <c r="A423" s="2" t="s">
        <v>592</v>
      </c>
      <c r="B423" s="142">
        <v>1</v>
      </c>
      <c r="C423" s="4" t="s">
        <v>498</v>
      </c>
      <c r="D423">
        <v>60</v>
      </c>
      <c r="E423">
        <v>1</v>
      </c>
      <c r="F423">
        <v>6.5</v>
      </c>
      <c r="G423">
        <v>3.5</v>
      </c>
    </row>
    <row r="424" spans="1:10">
      <c r="A424" s="2" t="s">
        <v>593</v>
      </c>
      <c r="B424" s="142">
        <v>1</v>
      </c>
      <c r="C424" s="4" t="s">
        <v>7</v>
      </c>
      <c r="D424">
        <v>16</v>
      </c>
      <c r="E424">
        <v>0</v>
      </c>
      <c r="F424">
        <v>4</v>
      </c>
      <c r="G424">
        <v>0</v>
      </c>
    </row>
    <row r="425" spans="1:10">
      <c r="A425" s="2" t="s">
        <v>595</v>
      </c>
      <c r="B425" s="142">
        <v>1</v>
      </c>
      <c r="C425" s="4" t="s">
        <v>594</v>
      </c>
      <c r="D425">
        <v>75</v>
      </c>
      <c r="E425">
        <v>0.5</v>
      </c>
      <c r="F425">
        <v>8</v>
      </c>
      <c r="G425">
        <v>5</v>
      </c>
    </row>
    <row r="426" spans="1:10">
      <c r="A426" s="2" t="s">
        <v>596</v>
      </c>
      <c r="B426" s="142">
        <v>1</v>
      </c>
      <c r="C426" s="4" t="s">
        <v>498</v>
      </c>
      <c r="D426">
        <v>100</v>
      </c>
      <c r="E426">
        <v>4</v>
      </c>
      <c r="F426">
        <v>22</v>
      </c>
      <c r="G426">
        <v>0</v>
      </c>
    </row>
    <row r="427" spans="1:10">
      <c r="A427" s="2" t="s">
        <v>576</v>
      </c>
      <c r="B427" s="142">
        <v>1</v>
      </c>
      <c r="C427" s="4" t="s">
        <v>498</v>
      </c>
      <c r="D427">
        <v>773</v>
      </c>
      <c r="E427">
        <v>0</v>
      </c>
      <c r="F427">
        <v>200</v>
      </c>
      <c r="G427">
        <v>0</v>
      </c>
    </row>
    <row r="428" spans="1:10">
      <c r="A428" s="2" t="s">
        <v>597</v>
      </c>
      <c r="B428" s="142">
        <v>1</v>
      </c>
      <c r="C428" s="4" t="s">
        <v>318</v>
      </c>
      <c r="D428" s="52">
        <v>236.34848484848482</v>
      </c>
      <c r="E428" s="52">
        <v>4.0909090909090908</v>
      </c>
      <c r="F428" s="52">
        <v>36.613636363636367</v>
      </c>
      <c r="G428" s="52">
        <v>8.2878787878787872</v>
      </c>
      <c r="H428" s="52">
        <v>0.88636363636363635</v>
      </c>
      <c r="I428" s="52">
        <v>0.61363636363636365</v>
      </c>
      <c r="J428" s="52">
        <v>0.18181818181818182</v>
      </c>
    </row>
    <row r="429" spans="1:10">
      <c r="A429" s="2" t="s">
        <v>598</v>
      </c>
      <c r="B429" s="142">
        <v>1</v>
      </c>
      <c r="C429" s="4" t="s">
        <v>599</v>
      </c>
      <c r="D429">
        <v>1355</v>
      </c>
      <c r="E429">
        <v>28</v>
      </c>
      <c r="F429">
        <v>341</v>
      </c>
      <c r="G429">
        <v>7</v>
      </c>
      <c r="H429">
        <v>18</v>
      </c>
    </row>
    <row r="430" spans="1:10">
      <c r="A430" s="2" t="s">
        <v>600</v>
      </c>
      <c r="B430" s="142">
        <v>1</v>
      </c>
      <c r="C430" s="4" t="s">
        <v>601</v>
      </c>
      <c r="D430">
        <v>80</v>
      </c>
      <c r="E430">
        <v>0</v>
      </c>
      <c r="F430">
        <v>20</v>
      </c>
      <c r="G430">
        <v>0</v>
      </c>
    </row>
    <row r="431" spans="1:10">
      <c r="A431" s="2" t="s">
        <v>602</v>
      </c>
      <c r="B431" s="142">
        <v>1</v>
      </c>
      <c r="C431" s="4" t="s">
        <v>532</v>
      </c>
      <c r="D431">
        <f>258/300</f>
        <v>0.86</v>
      </c>
      <c r="E431">
        <f>5/300</f>
        <v>1.6666666666666666E-2</v>
      </c>
      <c r="F431">
        <f>60/300</f>
        <v>0.2</v>
      </c>
      <c r="G431">
        <v>0</v>
      </c>
    </row>
    <row r="432" spans="1:10">
      <c r="A432" s="2" t="s">
        <v>603</v>
      </c>
      <c r="B432" s="142">
        <v>1</v>
      </c>
      <c r="C432" s="4" t="s">
        <v>319</v>
      </c>
      <c r="D432">
        <f>180/4</f>
        <v>45</v>
      </c>
      <c r="E432">
        <v>1</v>
      </c>
      <c r="F432">
        <f>22/4</f>
        <v>5.5</v>
      </c>
      <c r="G432">
        <v>2</v>
      </c>
    </row>
    <row r="433" spans="1:10">
      <c r="A433" s="2" t="s">
        <v>604</v>
      </c>
      <c r="B433" s="142">
        <v>1</v>
      </c>
      <c r="C433" s="4" t="s">
        <v>562</v>
      </c>
      <c r="D433">
        <v>240</v>
      </c>
      <c r="E433">
        <v>26</v>
      </c>
      <c r="F433">
        <v>11</v>
      </c>
      <c r="G433">
        <v>10</v>
      </c>
    </row>
    <row r="434" spans="1:10">
      <c r="A434" s="2" t="s">
        <v>607</v>
      </c>
      <c r="B434" s="142">
        <v>1</v>
      </c>
      <c r="C434" s="4" t="s">
        <v>537</v>
      </c>
      <c r="D434">
        <v>200</v>
      </c>
      <c r="E434">
        <v>3</v>
      </c>
      <c r="F434">
        <v>41</v>
      </c>
      <c r="G434">
        <v>2</v>
      </c>
    </row>
    <row r="435" spans="1:10">
      <c r="A435" s="2" t="s">
        <v>605</v>
      </c>
      <c r="B435" s="142">
        <v>1</v>
      </c>
      <c r="C435" s="4" t="s">
        <v>606</v>
      </c>
      <c r="D435">
        <v>48</v>
      </c>
      <c r="E435">
        <v>1</v>
      </c>
      <c r="F435">
        <v>4</v>
      </c>
      <c r="G435">
        <v>1</v>
      </c>
    </row>
    <row r="436" spans="1:10">
      <c r="A436" s="2" t="s">
        <v>608</v>
      </c>
      <c r="B436" s="142">
        <v>1</v>
      </c>
      <c r="C436" s="4" t="s">
        <v>551</v>
      </c>
      <c r="D436">
        <v>2151.5</v>
      </c>
      <c r="E436">
        <v>48.75</v>
      </c>
      <c r="F436">
        <v>265</v>
      </c>
      <c r="G436">
        <v>102</v>
      </c>
      <c r="H436">
        <v>23.25</v>
      </c>
      <c r="I436">
        <v>17.5</v>
      </c>
      <c r="J436">
        <v>1.75</v>
      </c>
    </row>
    <row r="437" spans="1:10">
      <c r="A437" s="2" t="s">
        <v>666</v>
      </c>
      <c r="B437" s="142">
        <v>1</v>
      </c>
      <c r="C437" s="4" t="s">
        <v>609</v>
      </c>
      <c r="D437">
        <v>163.7651515151515</v>
      </c>
      <c r="E437">
        <v>2.0909090909090908</v>
      </c>
      <c r="F437">
        <v>23.363636363636363</v>
      </c>
      <c r="G437">
        <v>7.0454545454545459</v>
      </c>
      <c r="H437">
        <v>0.36363636363636365</v>
      </c>
      <c r="I437">
        <v>6.6363636363636367</v>
      </c>
      <c r="J437">
        <v>0.63636363636363635</v>
      </c>
    </row>
    <row r="438" spans="1:10">
      <c r="A438" s="2" t="s">
        <v>610</v>
      </c>
      <c r="B438" s="142">
        <v>1</v>
      </c>
      <c r="C438" s="4" t="s">
        <v>611</v>
      </c>
      <c r="D438">
        <f>(160*12)/9</f>
        <v>213.33333333333334</v>
      </c>
      <c r="E438">
        <v>4</v>
      </c>
      <c r="F438">
        <v>21</v>
      </c>
      <c r="G438">
        <v>13</v>
      </c>
      <c r="H438">
        <v>1.5</v>
      </c>
    </row>
    <row r="439" spans="1:10">
      <c r="A439" s="2" t="s">
        <v>612</v>
      </c>
      <c r="B439" s="142">
        <v>1</v>
      </c>
      <c r="C439" s="4" t="s">
        <v>498</v>
      </c>
      <c r="D439">
        <v>120</v>
      </c>
      <c r="F439">
        <v>30</v>
      </c>
    </row>
    <row r="440" spans="1:10">
      <c r="A440" s="2" t="s">
        <v>613</v>
      </c>
      <c r="B440" s="142">
        <v>1</v>
      </c>
      <c r="C440" s="4" t="s">
        <v>507</v>
      </c>
      <c r="D440">
        <v>200</v>
      </c>
      <c r="E440">
        <v>24</v>
      </c>
      <c r="F440">
        <v>8</v>
      </c>
      <c r="G440">
        <f>2.5*4</f>
        <v>10</v>
      </c>
    </row>
    <row r="441" spans="1:10">
      <c r="A441" s="2" t="s">
        <v>614</v>
      </c>
      <c r="B441" s="142">
        <v>1</v>
      </c>
      <c r="C441" s="4" t="s">
        <v>318</v>
      </c>
      <c r="D441">
        <v>268.375</v>
      </c>
      <c r="E441">
        <v>4.421875</v>
      </c>
      <c r="F441">
        <v>49.512500000000003</v>
      </c>
      <c r="G441">
        <v>7.578125</v>
      </c>
      <c r="H441">
        <v>7.5062499999999996</v>
      </c>
      <c r="I441">
        <v>1.5</v>
      </c>
      <c r="J441">
        <v>28.981249999999999</v>
      </c>
    </row>
    <row r="442" spans="1:10">
      <c r="A442" s="2" t="s">
        <v>615</v>
      </c>
      <c r="B442" s="142">
        <v>1</v>
      </c>
      <c r="C442" s="4" t="s">
        <v>344</v>
      </c>
      <c r="D442">
        <v>20</v>
      </c>
      <c r="E442">
        <v>0</v>
      </c>
      <c r="F442">
        <v>3</v>
      </c>
      <c r="G442">
        <v>0</v>
      </c>
    </row>
    <row r="443" spans="1:10">
      <c r="A443" s="2" t="s">
        <v>616</v>
      </c>
      <c r="B443" s="142">
        <v>1</v>
      </c>
      <c r="C443" s="4" t="s">
        <v>498</v>
      </c>
      <c r="D443">
        <v>120</v>
      </c>
      <c r="E443">
        <v>0</v>
      </c>
      <c r="F443">
        <v>28</v>
      </c>
      <c r="G443">
        <v>0</v>
      </c>
    </row>
    <row r="444" spans="1:10">
      <c r="A444" s="2" t="s">
        <v>617</v>
      </c>
      <c r="B444" s="142">
        <v>1</v>
      </c>
      <c r="C444" s="4" t="s">
        <v>532</v>
      </c>
      <c r="D444">
        <v>3.1414143920595534</v>
      </c>
      <c r="E444">
        <v>7.0719602977667495E-2</v>
      </c>
      <c r="F444">
        <v>0.53287841191066998</v>
      </c>
      <c r="G444">
        <v>7.5682382133995044E-2</v>
      </c>
      <c r="H444">
        <v>1.3027295285359801E-2</v>
      </c>
      <c r="I444">
        <v>1.3027295285359801E-2</v>
      </c>
    </row>
    <row r="445" spans="1:10">
      <c r="A445" s="2" t="s">
        <v>618</v>
      </c>
      <c r="B445" s="142">
        <v>1</v>
      </c>
      <c r="C445" s="4" t="s">
        <v>318</v>
      </c>
      <c r="D445">
        <v>138.4375</v>
      </c>
      <c r="E445">
        <v>9.140625</v>
      </c>
      <c r="F445">
        <v>25.7109375</v>
      </c>
      <c r="G445">
        <v>0.2109375</v>
      </c>
      <c r="H445">
        <v>7.421875</v>
      </c>
      <c r="I445">
        <v>3.9375</v>
      </c>
      <c r="J445">
        <v>0</v>
      </c>
    </row>
    <row r="446" spans="1:10">
      <c r="A446" s="2" t="s">
        <v>619</v>
      </c>
      <c r="B446" s="142">
        <v>1</v>
      </c>
      <c r="C446" s="4" t="s">
        <v>620</v>
      </c>
      <c r="D446">
        <v>269</v>
      </c>
      <c r="E446">
        <v>8</v>
      </c>
      <c r="F446">
        <v>49</v>
      </c>
      <c r="G446">
        <v>5</v>
      </c>
    </row>
    <row r="447" spans="1:10">
      <c r="A447" s="2" t="s">
        <v>621</v>
      </c>
      <c r="B447" s="142">
        <v>1</v>
      </c>
      <c r="C447" s="4" t="s">
        <v>85</v>
      </c>
      <c r="D447">
        <v>110</v>
      </c>
      <c r="E447">
        <v>0.7</v>
      </c>
      <c r="F447">
        <v>11</v>
      </c>
      <c r="G447">
        <v>5</v>
      </c>
    </row>
    <row r="448" spans="1:10">
      <c r="A448" s="2" t="s">
        <v>622</v>
      </c>
      <c r="B448" s="142">
        <v>1</v>
      </c>
      <c r="C448" s="4" t="s">
        <v>498</v>
      </c>
      <c r="D448">
        <v>160</v>
      </c>
      <c r="E448">
        <v>6</v>
      </c>
      <c r="F448">
        <v>26</v>
      </c>
      <c r="G448">
        <v>3</v>
      </c>
    </row>
    <row r="449" spans="1:10">
      <c r="A449" s="2" t="s">
        <v>603</v>
      </c>
      <c r="B449" s="142">
        <v>1</v>
      </c>
      <c r="C449" s="4" t="s">
        <v>319</v>
      </c>
      <c r="D449">
        <f>140/4</f>
        <v>35</v>
      </c>
      <c r="E449">
        <v>0.5</v>
      </c>
      <c r="F449">
        <v>4</v>
      </c>
      <c r="G449">
        <f>7/4</f>
        <v>1.75</v>
      </c>
    </row>
    <row r="450" spans="1:10">
      <c r="A450" s="2" t="s">
        <v>623</v>
      </c>
      <c r="B450" s="142">
        <v>1</v>
      </c>
      <c r="C450" s="4" t="s">
        <v>300</v>
      </c>
      <c r="D450">
        <v>190</v>
      </c>
      <c r="E450">
        <v>6</v>
      </c>
      <c r="F450">
        <v>28</v>
      </c>
      <c r="G450">
        <v>8</v>
      </c>
    </row>
    <row r="451" spans="1:10">
      <c r="A451" s="2" t="s">
        <v>624</v>
      </c>
      <c r="B451" s="142">
        <v>1</v>
      </c>
      <c r="C451" s="4" t="s">
        <v>300</v>
      </c>
      <c r="D451">
        <v>290</v>
      </c>
      <c r="E451">
        <v>20</v>
      </c>
      <c r="F451">
        <v>32</v>
      </c>
      <c r="G451">
        <v>11</v>
      </c>
    </row>
    <row r="452" spans="1:10">
      <c r="A452" s="2" t="s">
        <v>625</v>
      </c>
      <c r="B452" s="142">
        <v>1</v>
      </c>
      <c r="C452" s="4" t="s">
        <v>537</v>
      </c>
      <c r="D452">
        <v>170</v>
      </c>
      <c r="E452">
        <v>6</v>
      </c>
      <c r="F452">
        <v>36</v>
      </c>
      <c r="G452">
        <v>0.5</v>
      </c>
    </row>
    <row r="453" spans="1:10">
      <c r="A453" s="2" t="s">
        <v>626</v>
      </c>
      <c r="B453" s="142">
        <v>1</v>
      </c>
      <c r="C453" s="4" t="s">
        <v>300</v>
      </c>
      <c r="D453">
        <v>280</v>
      </c>
      <c r="E453">
        <v>20</v>
      </c>
      <c r="F453">
        <v>33</v>
      </c>
      <c r="G453">
        <v>9</v>
      </c>
      <c r="H453">
        <v>4</v>
      </c>
    </row>
    <row r="454" spans="1:10">
      <c r="A454" s="2" t="s">
        <v>627</v>
      </c>
      <c r="B454" s="142">
        <v>1</v>
      </c>
      <c r="C454" s="4" t="s">
        <v>318</v>
      </c>
      <c r="D454">
        <v>128.697265625</v>
      </c>
      <c r="E454">
        <v>5</v>
      </c>
      <c r="F454">
        <v>27.578125</v>
      </c>
      <c r="G454">
        <v>0.625</v>
      </c>
      <c r="H454">
        <v>4.6875</v>
      </c>
    </row>
    <row r="455" spans="1:10">
      <c r="A455" s="2" t="s">
        <v>628</v>
      </c>
      <c r="B455" s="142">
        <v>1</v>
      </c>
      <c r="C455" s="4" t="s">
        <v>157</v>
      </c>
      <c r="D455">
        <f>200*8/16</f>
        <v>100</v>
      </c>
      <c r="E455">
        <f>48/16</f>
        <v>3</v>
      </c>
      <c r="F455">
        <f>41*8/16</f>
        <v>20.5</v>
      </c>
      <c r="G455" s="53">
        <v>0.5</v>
      </c>
    </row>
    <row r="456" spans="1:10">
      <c r="A456" s="2" t="s">
        <v>629</v>
      </c>
      <c r="B456" s="142">
        <v>1</v>
      </c>
      <c r="C456" s="4" t="s">
        <v>157</v>
      </c>
      <c r="D456">
        <v>133</v>
      </c>
      <c r="E456">
        <v>1</v>
      </c>
      <c r="F456">
        <v>20</v>
      </c>
      <c r="G456">
        <v>6</v>
      </c>
    </row>
    <row r="457" spans="1:10">
      <c r="A457" s="2" t="s">
        <v>630</v>
      </c>
      <c r="B457" s="142">
        <v>1</v>
      </c>
      <c r="C457" s="4" t="s">
        <v>85</v>
      </c>
      <c r="D457">
        <f>(61*16)/19</f>
        <v>51.368421052631582</v>
      </c>
      <c r="E457">
        <v>1</v>
      </c>
      <c r="F457">
        <v>10</v>
      </c>
      <c r="G457">
        <v>0.5</v>
      </c>
      <c r="H457">
        <v>1</v>
      </c>
    </row>
    <row r="458" spans="1:10">
      <c r="A458" s="2" t="s">
        <v>631</v>
      </c>
      <c r="B458" s="142">
        <v>1</v>
      </c>
      <c r="C458" s="4" t="s">
        <v>318</v>
      </c>
      <c r="D458">
        <v>194.39750000000001</v>
      </c>
      <c r="E458">
        <v>8.4600000000000009</v>
      </c>
      <c r="F458">
        <v>35.39</v>
      </c>
      <c r="G458">
        <v>2.375</v>
      </c>
      <c r="H458">
        <v>4.125</v>
      </c>
      <c r="I458">
        <v>1.5</v>
      </c>
      <c r="J458">
        <v>133.5</v>
      </c>
    </row>
    <row r="459" spans="1:10">
      <c r="A459" s="2" t="s">
        <v>632</v>
      </c>
      <c r="B459" s="142">
        <v>1</v>
      </c>
      <c r="C459" s="4" t="s">
        <v>318</v>
      </c>
      <c r="D459">
        <v>216.4375</v>
      </c>
      <c r="E459">
        <v>6.875</v>
      </c>
      <c r="F459">
        <v>46.512500000000003</v>
      </c>
      <c r="G459">
        <v>1.3</v>
      </c>
      <c r="H459">
        <v>2.4874999999999998</v>
      </c>
      <c r="I459">
        <v>5.125</v>
      </c>
      <c r="J459">
        <v>189</v>
      </c>
    </row>
    <row r="460" spans="1:10">
      <c r="A460" s="2" t="s">
        <v>523</v>
      </c>
      <c r="B460" s="142">
        <v>1</v>
      </c>
      <c r="C460" s="4" t="s">
        <v>498</v>
      </c>
      <c r="D460">
        <v>283</v>
      </c>
      <c r="E460">
        <v>3</v>
      </c>
      <c r="F460">
        <v>12</v>
      </c>
      <c r="G460">
        <v>27</v>
      </c>
    </row>
    <row r="461" spans="1:10">
      <c r="A461" s="2" t="s">
        <v>633</v>
      </c>
      <c r="B461" s="142">
        <v>1</v>
      </c>
      <c r="C461" s="4" t="s">
        <v>85</v>
      </c>
      <c r="D461">
        <f>127/12</f>
        <v>10.583333333333334</v>
      </c>
      <c r="F461">
        <f>22/12</f>
        <v>1.8333333333333333</v>
      </c>
      <c r="G461">
        <f>4/12</f>
        <v>0.33333333333333331</v>
      </c>
    </row>
    <row r="462" spans="1:10">
      <c r="A462" s="2" t="s">
        <v>634</v>
      </c>
      <c r="B462" s="142">
        <v>1</v>
      </c>
      <c r="C462" s="4" t="s">
        <v>634</v>
      </c>
      <c r="D462">
        <v>152</v>
      </c>
      <c r="E462">
        <v>3.4</v>
      </c>
      <c r="F462">
        <v>30.9</v>
      </c>
      <c r="G462">
        <v>1.6</v>
      </c>
    </row>
    <row r="463" spans="1:10">
      <c r="A463" s="2" t="s">
        <v>636</v>
      </c>
      <c r="B463" s="142">
        <v>1</v>
      </c>
      <c r="C463" s="4" t="s">
        <v>637</v>
      </c>
      <c r="D463">
        <v>36</v>
      </c>
      <c r="E463">
        <v>1</v>
      </c>
      <c r="F463">
        <v>7</v>
      </c>
      <c r="G463">
        <v>0.5</v>
      </c>
      <c r="H463">
        <v>1.3</v>
      </c>
      <c r="I463">
        <v>90</v>
      </c>
    </row>
    <row r="464" spans="1:10">
      <c r="A464" s="2" t="s">
        <v>638</v>
      </c>
      <c r="B464" s="142">
        <v>1</v>
      </c>
      <c r="C464" s="4" t="s">
        <v>573</v>
      </c>
      <c r="D464">
        <f>160*5</f>
        <v>800</v>
      </c>
      <c r="E464">
        <v>15</v>
      </c>
      <c r="F464">
        <f>19*5</f>
        <v>95</v>
      </c>
      <c r="G464">
        <f>7*5</f>
        <v>35</v>
      </c>
    </row>
    <row r="465" spans="1:10">
      <c r="A465" s="2" t="s">
        <v>639</v>
      </c>
      <c r="B465" s="142">
        <v>1</v>
      </c>
      <c r="C465" s="4" t="s">
        <v>336</v>
      </c>
      <c r="D465">
        <v>93</v>
      </c>
      <c r="E465">
        <v>3.6</v>
      </c>
      <c r="F465">
        <v>19.399999999999999</v>
      </c>
      <c r="G465">
        <v>0.4</v>
      </c>
    </row>
    <row r="466" spans="1:10">
      <c r="A466" s="2" t="s">
        <v>640</v>
      </c>
      <c r="B466" s="142">
        <v>1</v>
      </c>
      <c r="C466" s="4" t="s">
        <v>498</v>
      </c>
      <c r="D466">
        <v>200</v>
      </c>
      <c r="E466">
        <v>5</v>
      </c>
      <c r="F466">
        <v>42</v>
      </c>
      <c r="G466">
        <v>1</v>
      </c>
      <c r="H466">
        <v>5</v>
      </c>
      <c r="I466">
        <v>0</v>
      </c>
    </row>
    <row r="467" spans="1:10">
      <c r="A467" s="2" t="s">
        <v>641</v>
      </c>
      <c r="B467" s="142">
        <v>1</v>
      </c>
      <c r="C467" s="4" t="s">
        <v>537</v>
      </c>
      <c r="D467">
        <v>170</v>
      </c>
      <c r="E467">
        <v>6</v>
      </c>
      <c r="F467">
        <v>35</v>
      </c>
      <c r="G467">
        <v>0.5</v>
      </c>
      <c r="H467">
        <v>1</v>
      </c>
      <c r="I467">
        <v>360</v>
      </c>
    </row>
    <row r="468" spans="1:10">
      <c r="A468" s="2" t="s">
        <v>642</v>
      </c>
      <c r="B468" s="142">
        <v>1</v>
      </c>
      <c r="C468" s="4" t="s">
        <v>300</v>
      </c>
      <c r="D468">
        <v>260</v>
      </c>
      <c r="E468">
        <v>12</v>
      </c>
      <c r="F468">
        <v>35</v>
      </c>
      <c r="G468">
        <v>9.5</v>
      </c>
      <c r="H468">
        <v>3</v>
      </c>
      <c r="I468">
        <v>65</v>
      </c>
      <c r="J468">
        <v>19</v>
      </c>
    </row>
    <row r="469" spans="1:10">
      <c r="A469" s="2" t="s">
        <v>643</v>
      </c>
      <c r="B469" s="142">
        <v>1</v>
      </c>
      <c r="C469" s="4" t="s">
        <v>300</v>
      </c>
      <c r="D469">
        <v>240</v>
      </c>
      <c r="E469">
        <v>15</v>
      </c>
      <c r="F469">
        <v>30</v>
      </c>
      <c r="G469">
        <v>8</v>
      </c>
      <c r="H469">
        <v>3</v>
      </c>
      <c r="I469">
        <v>40</v>
      </c>
      <c r="J469">
        <v>19</v>
      </c>
    </row>
    <row r="470" spans="1:10">
      <c r="A470" s="2" t="s">
        <v>646</v>
      </c>
      <c r="B470" s="142">
        <v>1</v>
      </c>
      <c r="C470" s="4" t="s">
        <v>551</v>
      </c>
      <c r="D470">
        <f>300*4-40-218</f>
        <v>942</v>
      </c>
      <c r="E470">
        <v>44</v>
      </c>
      <c r="F470">
        <f>57*3</f>
        <v>171</v>
      </c>
      <c r="G470">
        <v>0</v>
      </c>
    </row>
    <row r="471" spans="1:10">
      <c r="A471" s="2" t="s">
        <v>648</v>
      </c>
      <c r="B471" s="142">
        <v>1</v>
      </c>
      <c r="C471" s="4" t="s">
        <v>344</v>
      </c>
      <c r="D471">
        <v>60</v>
      </c>
      <c r="E471">
        <v>0</v>
      </c>
      <c r="F471">
        <v>14</v>
      </c>
      <c r="G471">
        <v>0</v>
      </c>
      <c r="H471">
        <v>0</v>
      </c>
    </row>
    <row r="472" spans="1:10">
      <c r="A472" s="2" t="s">
        <v>647</v>
      </c>
      <c r="B472" s="142">
        <v>1</v>
      </c>
      <c r="C472" s="4" t="s">
        <v>318</v>
      </c>
      <c r="D472">
        <v>114.64583333333333</v>
      </c>
      <c r="E472">
        <v>1.6875</v>
      </c>
      <c r="F472">
        <v>19.100000000000001</v>
      </c>
      <c r="G472">
        <v>3.84375</v>
      </c>
      <c r="H472">
        <v>1.5125</v>
      </c>
      <c r="I472">
        <v>1.4750000000000001</v>
      </c>
      <c r="J472">
        <v>8.7499999999999994E-2</v>
      </c>
    </row>
    <row r="473" spans="1:10">
      <c r="A473" s="2" t="s">
        <v>650</v>
      </c>
      <c r="B473" s="142">
        <v>1</v>
      </c>
      <c r="C473" s="4" t="s">
        <v>498</v>
      </c>
      <c r="D473">
        <v>600</v>
      </c>
      <c r="E473">
        <v>18</v>
      </c>
      <c r="F473">
        <v>65</v>
      </c>
      <c r="G473">
        <v>30</v>
      </c>
      <c r="H473">
        <v>10</v>
      </c>
      <c r="I473">
        <v>30</v>
      </c>
      <c r="J473">
        <v>24</v>
      </c>
    </row>
    <row r="474" spans="1:10">
      <c r="A474" s="2" t="s">
        <v>651</v>
      </c>
      <c r="B474" s="142">
        <v>1</v>
      </c>
      <c r="C474" s="4" t="s">
        <v>300</v>
      </c>
      <c r="D474">
        <v>250</v>
      </c>
      <c r="E474">
        <v>10</v>
      </c>
      <c r="F474">
        <v>44</v>
      </c>
      <c r="G474">
        <v>4.5</v>
      </c>
      <c r="H474">
        <v>4</v>
      </c>
      <c r="I474">
        <v>170</v>
      </c>
      <c r="J474">
        <v>21</v>
      </c>
    </row>
    <row r="475" spans="1:10">
      <c r="A475" s="2" t="s">
        <v>652</v>
      </c>
      <c r="B475" s="142">
        <v>1</v>
      </c>
      <c r="C475" s="4" t="s">
        <v>318</v>
      </c>
      <c r="D475">
        <v>117.71875</v>
      </c>
      <c r="E475">
        <v>2.9375</v>
      </c>
      <c r="F475">
        <v>23</v>
      </c>
      <c r="G475">
        <v>1.8203125</v>
      </c>
      <c r="H475">
        <v>1.53125</v>
      </c>
      <c r="I475">
        <v>5.7890625</v>
      </c>
      <c r="J475">
        <v>2.6875</v>
      </c>
    </row>
    <row r="476" spans="1:10">
      <c r="A476" s="2" t="s">
        <v>655</v>
      </c>
      <c r="B476" s="142">
        <v>1</v>
      </c>
      <c r="C476" s="4" t="s">
        <v>161</v>
      </c>
      <c r="D476">
        <v>360</v>
      </c>
      <c r="E476">
        <v>5</v>
      </c>
      <c r="F476">
        <v>47</v>
      </c>
      <c r="G476">
        <v>12</v>
      </c>
    </row>
    <row r="477" spans="1:10">
      <c r="A477" s="2" t="s">
        <v>656</v>
      </c>
      <c r="B477" s="142">
        <v>1</v>
      </c>
      <c r="C477" s="4" t="s">
        <v>23</v>
      </c>
      <c r="D477">
        <v>336</v>
      </c>
      <c r="E477">
        <v>6</v>
      </c>
      <c r="F477">
        <v>59</v>
      </c>
      <c r="G477">
        <v>8</v>
      </c>
    </row>
    <row r="478" spans="1:10">
      <c r="A478" s="2" t="s">
        <v>654</v>
      </c>
      <c r="B478" s="142">
        <v>1</v>
      </c>
      <c r="C478" s="4" t="s">
        <v>498</v>
      </c>
      <c r="D478">
        <v>150</v>
      </c>
      <c r="E478">
        <v>4</v>
      </c>
      <c r="F478">
        <v>32</v>
      </c>
      <c r="G478">
        <v>2</v>
      </c>
      <c r="H478">
        <v>3</v>
      </c>
    </row>
    <row r="479" spans="1:10">
      <c r="A479" s="2" t="s">
        <v>657</v>
      </c>
      <c r="B479" s="142">
        <v>1</v>
      </c>
      <c r="C479" s="4" t="s">
        <v>318</v>
      </c>
      <c r="D479">
        <v>48.772058823529413</v>
      </c>
      <c r="E479">
        <v>1.7352941176470589</v>
      </c>
      <c r="F479">
        <v>9.485294117647058</v>
      </c>
      <c r="G479">
        <v>0.35294117647058826</v>
      </c>
      <c r="H479">
        <v>0.79411764705882348</v>
      </c>
      <c r="I479">
        <v>0.16176470588235295</v>
      </c>
      <c r="J479">
        <v>0.5</v>
      </c>
    </row>
    <row r="480" spans="1:10">
      <c r="A480" s="2"/>
      <c r="B480" s="142"/>
      <c r="C480" s="4"/>
    </row>
    <row r="481" spans="1:3">
      <c r="A481" s="2"/>
      <c r="B481" s="142"/>
      <c r="C481" s="4"/>
    </row>
    <row r="482" spans="1:3">
      <c r="A482" s="2"/>
      <c r="B482" s="142"/>
      <c r="C482" s="4"/>
    </row>
    <row r="483" spans="1:3">
      <c r="A483" s="2"/>
      <c r="B483" s="142"/>
      <c r="C483" s="4"/>
    </row>
    <row r="484" spans="1:3">
      <c r="A484" s="2"/>
      <c r="B484" s="142"/>
      <c r="C484" s="4"/>
    </row>
    <row r="485" spans="1:3">
      <c r="A485" s="2"/>
      <c r="B485" s="142"/>
      <c r="C485" s="4"/>
    </row>
    <row r="486" spans="1:3">
      <c r="A486" s="2"/>
      <c r="B486" s="142"/>
      <c r="C486" s="4"/>
    </row>
    <row r="487" spans="1:3">
      <c r="A487" s="2"/>
      <c r="B487" s="142"/>
      <c r="C487" s="4"/>
    </row>
    <row r="488" spans="1:3">
      <c r="A488" s="2"/>
      <c r="B488" s="142"/>
      <c r="C488" s="4"/>
    </row>
    <row r="489" spans="1:3">
      <c r="A489" s="2"/>
      <c r="B489" s="142"/>
      <c r="C489" s="4"/>
    </row>
    <row r="490" spans="1:3">
      <c r="A490" s="2"/>
      <c r="B490" s="142"/>
      <c r="C490" s="4"/>
    </row>
    <row r="491" spans="1:3">
      <c r="A491" s="2"/>
      <c r="B491" s="142"/>
      <c r="C491" s="4"/>
    </row>
    <row r="492" spans="1:3">
      <c r="A492" s="2"/>
      <c r="B492" s="142"/>
      <c r="C492" s="4"/>
    </row>
    <row r="493" spans="1:3">
      <c r="A493" s="2"/>
      <c r="B493" s="142"/>
      <c r="C493" s="4"/>
    </row>
    <row r="494" spans="1:3">
      <c r="A494" s="2"/>
      <c r="B494" s="142"/>
      <c r="C494" s="4"/>
    </row>
    <row r="495" spans="1:3">
      <c r="A495" s="2"/>
      <c r="B495" s="142"/>
      <c r="C495" s="4"/>
    </row>
    <row r="496" spans="1:3">
      <c r="A496" s="2"/>
      <c r="B496" s="142"/>
      <c r="C496" s="4"/>
    </row>
    <row r="497" spans="1:3">
      <c r="A497" s="2"/>
      <c r="B497" s="142"/>
      <c r="C497" s="4"/>
    </row>
    <row r="498" spans="1:3">
      <c r="A498" s="2"/>
      <c r="B498" s="142"/>
      <c r="C498" s="4"/>
    </row>
    <row r="499" spans="1:3">
      <c r="A499" s="2"/>
      <c r="B499" s="142"/>
      <c r="C499" s="4"/>
    </row>
    <row r="500" spans="1:3">
      <c r="A500" s="2"/>
      <c r="B500" s="142"/>
      <c r="C500" s="4"/>
    </row>
    <row r="501" spans="1:3">
      <c r="A501" s="2"/>
      <c r="B501" s="142"/>
      <c r="C501" s="4"/>
    </row>
    <row r="502" spans="1:3">
      <c r="A502" s="2"/>
      <c r="B502" s="142"/>
      <c r="C502" s="4"/>
    </row>
    <row r="503" spans="1:3">
      <c r="A503" s="2"/>
      <c r="B503" s="142"/>
      <c r="C503" s="4"/>
    </row>
    <row r="504" spans="1:3">
      <c r="A504" s="2"/>
      <c r="B504" s="142"/>
      <c r="C504" s="4"/>
    </row>
    <row r="505" spans="1:3">
      <c r="A505" s="2"/>
      <c r="B505" s="142"/>
      <c r="C505" s="4"/>
    </row>
    <row r="506" spans="1:3">
      <c r="A506" s="2"/>
      <c r="B506" s="142"/>
      <c r="C506" s="4"/>
    </row>
    <row r="507" spans="1:3">
      <c r="A507" s="2"/>
      <c r="B507" s="142"/>
      <c r="C507" s="4"/>
    </row>
    <row r="508" spans="1:3">
      <c r="A508" s="2"/>
      <c r="B508" s="142"/>
      <c r="C508" s="4"/>
    </row>
    <row r="509" spans="1:3">
      <c r="A509" s="2"/>
      <c r="B509" s="142"/>
      <c r="C509" s="4"/>
    </row>
    <row r="510" spans="1:3">
      <c r="A510" s="2"/>
      <c r="B510" s="142"/>
      <c r="C510" s="4"/>
    </row>
    <row r="511" spans="1:3">
      <c r="A511" s="2"/>
      <c r="B511" s="142"/>
      <c r="C511" s="4"/>
    </row>
    <row r="512" spans="1:3">
      <c r="A512" s="2"/>
      <c r="B512" s="142"/>
      <c r="C512" s="4"/>
    </row>
    <row r="513" spans="1:3">
      <c r="A513" s="2"/>
      <c r="B513" s="142"/>
      <c r="C513" s="4"/>
    </row>
    <row r="514" spans="1:3">
      <c r="A514" s="2"/>
      <c r="B514" s="142"/>
      <c r="C514" s="4"/>
    </row>
    <row r="515" spans="1:3">
      <c r="A515" s="2"/>
      <c r="B515" s="142"/>
      <c r="C515" s="4"/>
    </row>
    <row r="516" spans="1:3">
      <c r="A516" s="2"/>
      <c r="B516" s="142"/>
      <c r="C516" s="4"/>
    </row>
    <row r="517" spans="1:3">
      <c r="A517" s="2"/>
      <c r="B517" s="142"/>
      <c r="C517" s="4"/>
    </row>
    <row r="518" spans="1:3">
      <c r="A518" s="2"/>
      <c r="B518" s="142"/>
      <c r="C518" s="4"/>
    </row>
    <row r="519" spans="1:3">
      <c r="A519" s="2"/>
      <c r="B519" s="142"/>
      <c r="C519" s="4"/>
    </row>
    <row r="520" spans="1:3">
      <c r="A520" s="2"/>
      <c r="B520" s="142"/>
      <c r="C520" s="4"/>
    </row>
    <row r="521" spans="1:3">
      <c r="A521" s="2"/>
      <c r="B521" s="142"/>
      <c r="C521" s="4"/>
    </row>
    <row r="522" spans="1:3">
      <c r="A522" s="2"/>
      <c r="B522" s="142"/>
      <c r="C522" s="4"/>
    </row>
    <row r="523" spans="1:3">
      <c r="A523" s="2"/>
      <c r="B523" s="142"/>
      <c r="C523" s="4"/>
    </row>
    <row r="524" spans="1:3">
      <c r="A524" s="2"/>
      <c r="B524" s="142"/>
      <c r="C524" s="4"/>
    </row>
    <row r="525" spans="1:3">
      <c r="A525" s="2"/>
      <c r="B525" s="142"/>
      <c r="C525" s="4"/>
    </row>
    <row r="526" spans="1:3">
      <c r="A526" s="2"/>
      <c r="B526" s="142"/>
      <c r="C526" s="4"/>
    </row>
    <row r="527" spans="1:3">
      <c r="A527" s="2"/>
      <c r="B527" s="142"/>
      <c r="C527" s="4"/>
    </row>
    <row r="528" spans="1:3">
      <c r="A528" s="2"/>
      <c r="B528" s="142"/>
      <c r="C528" s="4"/>
    </row>
    <row r="529" spans="1:3">
      <c r="A529" s="2"/>
      <c r="B529" s="142"/>
      <c r="C529" s="4"/>
    </row>
    <row r="530" spans="1:3">
      <c r="A530" s="2"/>
      <c r="B530" s="142"/>
      <c r="C530" s="4"/>
    </row>
    <row r="531" spans="1:3">
      <c r="A531" s="2"/>
      <c r="B531" s="142"/>
      <c r="C531" s="4"/>
    </row>
    <row r="532" spans="1:3">
      <c r="A532" s="2"/>
      <c r="B532" s="142"/>
      <c r="C532" s="4"/>
    </row>
    <row r="533" spans="1:3">
      <c r="A533" s="2"/>
      <c r="B533" s="142"/>
      <c r="C533" s="4"/>
    </row>
    <row r="534" spans="1:3">
      <c r="A534" s="2"/>
      <c r="B534" s="142"/>
      <c r="C534" s="4"/>
    </row>
    <row r="535" spans="1:3">
      <c r="A535" s="2"/>
      <c r="B535" s="142"/>
      <c r="C535" s="4"/>
    </row>
    <row r="536" spans="1:3">
      <c r="A536" s="2"/>
      <c r="B536" s="142"/>
      <c r="C536" s="4"/>
    </row>
    <row r="537" spans="1:3">
      <c r="A537" s="2"/>
      <c r="B537" s="142"/>
      <c r="C537" s="4"/>
    </row>
    <row r="538" spans="1:3">
      <c r="A538" s="2"/>
      <c r="B538" s="142"/>
      <c r="C538" s="4"/>
    </row>
    <row r="539" spans="1:3">
      <c r="A539" s="2"/>
      <c r="B539" s="142"/>
      <c r="C539" s="4"/>
    </row>
    <row r="540" spans="1:3">
      <c r="A540" s="2"/>
      <c r="B540" s="142"/>
      <c r="C540" s="4"/>
    </row>
    <row r="541" spans="1:3">
      <c r="A541" s="2"/>
      <c r="B541" s="142"/>
      <c r="C541" s="4"/>
    </row>
    <row r="542" spans="1:3">
      <c r="A542" s="2"/>
      <c r="B542" s="142"/>
      <c r="C542" s="4"/>
    </row>
    <row r="543" spans="1:3">
      <c r="A543" s="2"/>
      <c r="B543" s="142"/>
      <c r="C543" s="4"/>
    </row>
    <row r="544" spans="1:3">
      <c r="A544" s="2"/>
      <c r="B544" s="142"/>
      <c r="C544" s="4"/>
    </row>
    <row r="545" spans="1:3">
      <c r="A545" s="2"/>
      <c r="B545" s="142"/>
      <c r="C545" s="4"/>
    </row>
    <row r="546" spans="1:3">
      <c r="A546" s="2"/>
      <c r="B546" s="142"/>
      <c r="C546" s="4"/>
    </row>
    <row r="547" spans="1:3">
      <c r="A547" s="2"/>
      <c r="B547" s="142"/>
      <c r="C547" s="4"/>
    </row>
    <row r="548" spans="1:3">
      <c r="A548" s="2"/>
      <c r="B548" s="142"/>
      <c r="C548" s="4"/>
    </row>
    <row r="549" spans="1:3">
      <c r="A549" s="2"/>
      <c r="B549" s="142"/>
      <c r="C549" s="4"/>
    </row>
    <row r="550" spans="1:3">
      <c r="A550" s="2"/>
      <c r="B550" s="142"/>
      <c r="C550" s="4"/>
    </row>
    <row r="551" spans="1:3">
      <c r="A551" s="2"/>
      <c r="B551" s="142"/>
      <c r="C551" s="4"/>
    </row>
    <row r="552" spans="1:3">
      <c r="A552" s="2"/>
      <c r="B552" s="142"/>
      <c r="C552" s="4"/>
    </row>
    <row r="553" spans="1:3">
      <c r="A553" s="2"/>
      <c r="B553" s="142"/>
      <c r="C553" s="4"/>
    </row>
    <row r="554" spans="1:3">
      <c r="A554" s="2"/>
      <c r="B554" s="142"/>
      <c r="C554" s="4"/>
    </row>
    <row r="555" spans="1:3">
      <c r="A555" s="2"/>
      <c r="B555" s="142"/>
      <c r="C555" s="4"/>
    </row>
    <row r="556" spans="1:3">
      <c r="A556" s="2"/>
      <c r="B556" s="142"/>
      <c r="C556" s="4"/>
    </row>
    <row r="557" spans="1:3">
      <c r="A557" s="2"/>
      <c r="B557" s="142"/>
      <c r="C557" s="4"/>
    </row>
    <row r="558" spans="1:3">
      <c r="A558" s="2"/>
      <c r="B558" s="142"/>
      <c r="C558" s="4"/>
    </row>
    <row r="559" spans="1:3">
      <c r="A559" s="2"/>
      <c r="B559" s="142"/>
      <c r="C559" s="4"/>
    </row>
    <row r="560" spans="1:3">
      <c r="A560" s="2"/>
      <c r="B560" s="142"/>
      <c r="C560" s="4"/>
    </row>
    <row r="561" spans="1:3">
      <c r="A561" s="2"/>
      <c r="B561" s="142"/>
      <c r="C561" s="4"/>
    </row>
    <row r="562" spans="1:3">
      <c r="A562" s="2"/>
      <c r="B562" s="142"/>
      <c r="C562" s="4"/>
    </row>
    <row r="563" spans="1:3">
      <c r="A563" s="2"/>
      <c r="B563" s="142"/>
      <c r="C563" s="4"/>
    </row>
    <row r="564" spans="1:3">
      <c r="A564" s="2"/>
      <c r="B564" s="142"/>
      <c r="C564" s="4"/>
    </row>
    <row r="565" spans="1:3">
      <c r="A565" s="2"/>
      <c r="B565" s="142"/>
      <c r="C565" s="4"/>
    </row>
    <row r="566" spans="1:3">
      <c r="A566" s="2"/>
      <c r="B566" s="142"/>
      <c r="C566" s="4"/>
    </row>
    <row r="567" spans="1:3">
      <c r="A567" s="2"/>
      <c r="B567" s="142"/>
      <c r="C567" s="4"/>
    </row>
    <row r="568" spans="1:3">
      <c r="A568" s="2"/>
      <c r="B568" s="142"/>
      <c r="C568" s="4"/>
    </row>
    <row r="569" spans="1:3">
      <c r="A569" s="2"/>
      <c r="B569" s="142"/>
      <c r="C569" s="4"/>
    </row>
    <row r="570" spans="1:3">
      <c r="A570" s="2"/>
      <c r="B570" s="142"/>
      <c r="C570" s="4"/>
    </row>
    <row r="571" spans="1:3">
      <c r="A571" s="2"/>
      <c r="B571" s="142"/>
      <c r="C571" s="4"/>
    </row>
    <row r="572" spans="1:3">
      <c r="A572" s="2"/>
      <c r="B572" s="142"/>
      <c r="C572" s="4"/>
    </row>
    <row r="573" spans="1:3">
      <c r="A573" s="2"/>
      <c r="B573" s="142"/>
      <c r="C573" s="4"/>
    </row>
    <row r="574" spans="1:3">
      <c r="A574" s="2"/>
      <c r="B574" s="142"/>
      <c r="C574" s="4"/>
    </row>
    <row r="575" spans="1:3">
      <c r="A575" s="2"/>
      <c r="B575" s="142"/>
      <c r="C575" s="4"/>
    </row>
    <row r="576" spans="1:3">
      <c r="A576" s="2"/>
      <c r="B576" s="142"/>
      <c r="C576" s="4"/>
    </row>
    <row r="577" spans="1:3">
      <c r="A577" s="2"/>
      <c r="B577" s="142"/>
      <c r="C577" s="4"/>
    </row>
    <row r="578" spans="1:3">
      <c r="A578" s="2"/>
      <c r="B578" s="142"/>
      <c r="C578" s="4"/>
    </row>
    <row r="579" spans="1:3">
      <c r="A579" s="2"/>
      <c r="B579" s="142"/>
      <c r="C579" s="4"/>
    </row>
    <row r="580" spans="1:3">
      <c r="A580" s="2"/>
      <c r="B580" s="142"/>
      <c r="C580" s="4"/>
    </row>
    <row r="581" spans="1:3">
      <c r="A581" s="2"/>
      <c r="B581" s="142"/>
      <c r="C581" s="4"/>
    </row>
    <row r="582" spans="1:3">
      <c r="A582" s="2"/>
      <c r="B582" s="142"/>
      <c r="C582" s="4"/>
    </row>
    <row r="583" spans="1:3">
      <c r="A583" s="2"/>
      <c r="B583" s="142"/>
      <c r="C583" s="4"/>
    </row>
    <row r="584" spans="1:3">
      <c r="A584" s="2"/>
      <c r="B584" s="142"/>
      <c r="C584" s="4"/>
    </row>
    <row r="585" spans="1:3">
      <c r="A585" s="2"/>
      <c r="B585" s="142"/>
      <c r="C585" s="4"/>
    </row>
    <row r="586" spans="1:3">
      <c r="A586" s="2"/>
      <c r="B586" s="142"/>
      <c r="C586" s="4"/>
    </row>
    <row r="587" spans="1:3">
      <c r="A587" s="2"/>
      <c r="B587" s="142"/>
      <c r="C587" s="4"/>
    </row>
    <row r="588" spans="1:3">
      <c r="A588" s="2"/>
      <c r="B588" s="142"/>
      <c r="C588" s="4"/>
    </row>
    <row r="589" spans="1:3">
      <c r="A589" s="2"/>
      <c r="B589" s="142"/>
      <c r="C589" s="4"/>
    </row>
    <row r="590" spans="1:3">
      <c r="A590" s="2"/>
      <c r="B590" s="142"/>
      <c r="C590" s="4"/>
    </row>
    <row r="591" spans="1:3">
      <c r="A591" s="2"/>
      <c r="B591" s="142"/>
      <c r="C591" s="4"/>
    </row>
    <row r="592" spans="1:3">
      <c r="A592" s="2"/>
      <c r="B592" s="142"/>
      <c r="C592" s="4"/>
    </row>
    <row r="593" spans="1:3">
      <c r="A593" s="2"/>
      <c r="B593" s="142"/>
      <c r="C593" s="4"/>
    </row>
    <row r="594" spans="1:3">
      <c r="A594" s="2"/>
      <c r="B594" s="142"/>
      <c r="C594" s="4"/>
    </row>
    <row r="595" spans="1:3">
      <c r="A595" s="2"/>
      <c r="B595" s="142"/>
      <c r="C595" s="4"/>
    </row>
    <row r="596" spans="1:3">
      <c r="A596" s="2"/>
      <c r="B596" s="142"/>
      <c r="C596" s="4"/>
    </row>
    <row r="597" spans="1:3">
      <c r="A597" s="2"/>
      <c r="B597" s="142"/>
      <c r="C597" s="4"/>
    </row>
    <row r="598" spans="1:3">
      <c r="A598" s="2"/>
      <c r="B598" s="142"/>
      <c r="C598" s="4"/>
    </row>
    <row r="599" spans="1:3">
      <c r="A599" s="2"/>
      <c r="B599" s="142"/>
      <c r="C599" s="4"/>
    </row>
    <row r="600" spans="1:3">
      <c r="A600" s="2"/>
      <c r="B600" s="142"/>
      <c r="C600" s="4"/>
    </row>
    <row r="601" spans="1:3">
      <c r="A601" s="2"/>
      <c r="B601" s="142"/>
      <c r="C601" s="4"/>
    </row>
    <row r="602" spans="1:3">
      <c r="A602" s="2"/>
      <c r="B602" s="142"/>
      <c r="C602" s="4"/>
    </row>
    <row r="603" spans="1:3">
      <c r="A603" s="2"/>
      <c r="B603" s="142"/>
      <c r="C603" s="4"/>
    </row>
    <row r="604" spans="1:3">
      <c r="A604" s="2"/>
      <c r="B604" s="142"/>
      <c r="C604" s="4"/>
    </row>
    <row r="605" spans="1:3">
      <c r="A605" s="2"/>
      <c r="B605" s="142"/>
      <c r="C605" s="4"/>
    </row>
    <row r="606" spans="1:3">
      <c r="A606" s="2"/>
      <c r="B606" s="142"/>
      <c r="C606" s="4"/>
    </row>
    <row r="607" spans="1:3">
      <c r="A607" s="2"/>
      <c r="B607" s="142"/>
      <c r="C607" s="4"/>
    </row>
    <row r="608" spans="1:3">
      <c r="A608" s="2"/>
      <c r="B608" s="142"/>
      <c r="C608" s="4"/>
    </row>
    <row r="609" spans="1:3">
      <c r="A609" s="2"/>
      <c r="B609" s="142"/>
      <c r="C609" s="4"/>
    </row>
    <row r="610" spans="1:3">
      <c r="A610" s="2"/>
      <c r="B610" s="142"/>
      <c r="C610" s="4"/>
    </row>
    <row r="611" spans="1:3">
      <c r="A611" s="2"/>
      <c r="B611" s="142"/>
      <c r="C611" s="4"/>
    </row>
    <row r="612" spans="1:3">
      <c r="A612" s="2"/>
      <c r="B612" s="142"/>
      <c r="C612" s="4"/>
    </row>
    <row r="613" spans="1:3">
      <c r="A613" s="2"/>
      <c r="B613" s="142"/>
      <c r="C613" s="4"/>
    </row>
    <row r="614" spans="1:3">
      <c r="A614" s="2"/>
      <c r="B614" s="142"/>
      <c r="C614" s="4"/>
    </row>
    <row r="615" spans="1:3">
      <c r="A615" s="2"/>
      <c r="B615" s="142"/>
      <c r="C615" s="4"/>
    </row>
    <row r="616" spans="1:3">
      <c r="A616" s="2"/>
      <c r="B616" s="142"/>
      <c r="C616" s="4"/>
    </row>
    <row r="617" spans="1:3">
      <c r="A617" s="2"/>
      <c r="B617" s="142"/>
      <c r="C617" s="4"/>
    </row>
    <row r="618" spans="1:3">
      <c r="A618" s="2"/>
      <c r="B618" s="142"/>
      <c r="C618" s="4"/>
    </row>
    <row r="619" spans="1:3">
      <c r="A619" s="2"/>
      <c r="B619" s="142"/>
      <c r="C619" s="4"/>
    </row>
    <row r="620" spans="1:3">
      <c r="A620" s="2"/>
      <c r="B620" s="142"/>
      <c r="C620" s="4"/>
    </row>
    <row r="621" spans="1:3">
      <c r="A621" s="2"/>
      <c r="B621" s="142"/>
      <c r="C621" s="4"/>
    </row>
    <row r="622" spans="1:3">
      <c r="A622" s="2"/>
      <c r="B622" s="142"/>
      <c r="C622" s="4"/>
    </row>
    <row r="623" spans="1:3">
      <c r="A623" s="2"/>
      <c r="B623" s="142"/>
      <c r="C623" s="4"/>
    </row>
    <row r="624" spans="1:3">
      <c r="A624" s="2"/>
      <c r="B624" s="142"/>
      <c r="C624" s="4"/>
    </row>
    <row r="625" spans="1:3">
      <c r="A625" s="2"/>
      <c r="B625" s="142"/>
      <c r="C625" s="4"/>
    </row>
    <row r="626" spans="1:3">
      <c r="A626" s="2"/>
      <c r="B626" s="142"/>
      <c r="C626" s="4"/>
    </row>
    <row r="627" spans="1:3">
      <c r="A627" s="2"/>
      <c r="B627" s="142"/>
      <c r="C627" s="4"/>
    </row>
    <row r="628" spans="1:3">
      <c r="A628" s="2"/>
      <c r="B628" s="142"/>
      <c r="C628" s="4"/>
    </row>
    <row r="629" spans="1:3">
      <c r="A629" s="2"/>
      <c r="B629" s="142"/>
      <c r="C629" s="4"/>
    </row>
    <row r="630" spans="1:3">
      <c r="A630" s="2"/>
      <c r="B630" s="142"/>
      <c r="C630" s="4"/>
    </row>
    <row r="631" spans="1:3">
      <c r="A631" s="2"/>
      <c r="B631" s="142"/>
      <c r="C631" s="4"/>
    </row>
    <row r="632" spans="1:3">
      <c r="A632" s="2"/>
      <c r="B632" s="142"/>
      <c r="C632" s="4"/>
    </row>
    <row r="633" spans="1:3">
      <c r="A633" s="2"/>
      <c r="B633" s="142"/>
      <c r="C633" s="4"/>
    </row>
    <row r="634" spans="1:3">
      <c r="A634" s="2"/>
      <c r="B634" s="142"/>
      <c r="C634" s="4"/>
    </row>
    <row r="635" spans="1:3">
      <c r="A635" s="2"/>
      <c r="B635" s="142"/>
      <c r="C635" s="4"/>
    </row>
    <row r="636" spans="1:3">
      <c r="A636" s="2"/>
      <c r="B636" s="142"/>
      <c r="C636" s="4"/>
    </row>
    <row r="637" spans="1:3">
      <c r="A637" s="2"/>
      <c r="B637" s="142"/>
      <c r="C637" s="4"/>
    </row>
    <row r="638" spans="1:3">
      <c r="A638" s="2"/>
      <c r="B638" s="142"/>
      <c r="C638" s="4"/>
    </row>
    <row r="639" spans="1:3">
      <c r="A639" s="2"/>
      <c r="B639" s="142"/>
      <c r="C639" s="4"/>
    </row>
    <row r="640" spans="1:3">
      <c r="A640" s="2"/>
      <c r="B640" s="142"/>
      <c r="C640" s="4"/>
    </row>
    <row r="641" spans="1:3">
      <c r="A641" s="2"/>
      <c r="B641" s="142"/>
      <c r="C641" s="4"/>
    </row>
    <row r="642" spans="1:3">
      <c r="A642" s="2"/>
      <c r="B642" s="142"/>
      <c r="C642" s="4"/>
    </row>
    <row r="643" spans="1:3">
      <c r="A643" s="2"/>
      <c r="B643" s="142"/>
      <c r="C643" s="4"/>
    </row>
    <row r="644" spans="1:3">
      <c r="A644" s="2"/>
      <c r="B644" s="142"/>
      <c r="C644" s="4"/>
    </row>
    <row r="645" spans="1:3">
      <c r="A645" s="2"/>
      <c r="B645" s="142"/>
      <c r="C645" s="4"/>
    </row>
    <row r="646" spans="1:3">
      <c r="A646" s="2"/>
      <c r="B646" s="142"/>
      <c r="C646" s="4"/>
    </row>
    <row r="647" spans="1:3">
      <c r="A647" s="2"/>
      <c r="B647" s="142"/>
      <c r="C647" s="4"/>
    </row>
    <row r="648" spans="1:3">
      <c r="A648" s="2"/>
      <c r="B648" s="142"/>
      <c r="C648" s="4"/>
    </row>
    <row r="649" spans="1:3">
      <c r="A649" s="2"/>
      <c r="B649" s="142"/>
      <c r="C649" s="4"/>
    </row>
    <row r="650" spans="1:3">
      <c r="A650" s="2"/>
      <c r="B650" s="142"/>
      <c r="C650" s="4"/>
    </row>
    <row r="651" spans="1:3">
      <c r="A651" s="2"/>
      <c r="B651" s="142"/>
      <c r="C651" s="4"/>
    </row>
    <row r="652" spans="1:3">
      <c r="A652" s="2"/>
      <c r="B652" s="142"/>
      <c r="C652" s="4"/>
    </row>
    <row r="653" spans="1:3">
      <c r="A653" s="2"/>
      <c r="B653" s="142"/>
      <c r="C653" s="4"/>
    </row>
    <row r="654" spans="1:3">
      <c r="A654" s="2"/>
      <c r="B654" s="142"/>
      <c r="C654" s="4"/>
    </row>
    <row r="655" spans="1:3">
      <c r="A655" s="2"/>
      <c r="B655" s="142"/>
      <c r="C655" s="4"/>
    </row>
    <row r="656" spans="1:3">
      <c r="A656" s="2"/>
      <c r="B656" s="142"/>
      <c r="C656" s="4"/>
    </row>
    <row r="657" spans="1:3">
      <c r="A657" s="2"/>
      <c r="B657" s="142"/>
      <c r="C657" s="4"/>
    </row>
    <row r="658" spans="1:3">
      <c r="A658" s="2"/>
      <c r="B658" s="142"/>
      <c r="C658" s="4"/>
    </row>
    <row r="659" spans="1:3">
      <c r="A659" s="2"/>
      <c r="B659" s="142"/>
      <c r="C659" s="4"/>
    </row>
    <row r="660" spans="1:3">
      <c r="A660" s="2"/>
      <c r="B660" s="142"/>
      <c r="C660" s="4"/>
    </row>
    <row r="661" spans="1:3">
      <c r="A661" s="2"/>
      <c r="B661" s="142"/>
      <c r="C661" s="4"/>
    </row>
    <row r="662" spans="1:3">
      <c r="A662" s="2"/>
      <c r="B662" s="142"/>
      <c r="C662" s="4"/>
    </row>
    <row r="663" spans="1:3">
      <c r="A663" s="2"/>
      <c r="B663" s="142"/>
      <c r="C663" s="4"/>
    </row>
    <row r="664" spans="1:3">
      <c r="A664" s="2"/>
      <c r="B664" s="142"/>
      <c r="C664" s="4"/>
    </row>
    <row r="665" spans="1:3">
      <c r="A665" s="2"/>
      <c r="B665" s="142"/>
      <c r="C665" s="4"/>
    </row>
    <row r="666" spans="1:3">
      <c r="A666" s="2"/>
      <c r="B666" s="142"/>
      <c r="C666" s="4"/>
    </row>
    <row r="667" spans="1:3">
      <c r="A667" s="2"/>
      <c r="B667" s="142"/>
      <c r="C667" s="4"/>
    </row>
    <row r="668" spans="1:3">
      <c r="A668" s="2"/>
      <c r="B668" s="142"/>
      <c r="C668" s="4"/>
    </row>
    <row r="669" spans="1:3">
      <c r="A669" s="2"/>
      <c r="B669" s="142"/>
      <c r="C669" s="4"/>
    </row>
    <row r="670" spans="1:3">
      <c r="A670" s="2"/>
      <c r="B670" s="142"/>
      <c r="C670" s="4"/>
    </row>
    <row r="671" spans="1:3">
      <c r="A671" s="2"/>
      <c r="B671" s="142"/>
      <c r="C671" s="4"/>
    </row>
    <row r="672" spans="1:3">
      <c r="A672" s="2"/>
      <c r="B672" s="142"/>
      <c r="C672" s="4"/>
    </row>
    <row r="673" spans="1:3">
      <c r="A673" s="2"/>
      <c r="B673" s="142"/>
      <c r="C673" s="4"/>
    </row>
    <row r="674" spans="1:3">
      <c r="A674" s="2"/>
      <c r="B674" s="142"/>
      <c r="C674" s="4"/>
    </row>
    <row r="675" spans="1:3">
      <c r="A675" s="2"/>
      <c r="B675" s="142"/>
      <c r="C675" s="4"/>
    </row>
    <row r="676" spans="1:3">
      <c r="A676" s="2"/>
      <c r="B676" s="142"/>
      <c r="C676" s="4"/>
    </row>
    <row r="677" spans="1:3">
      <c r="A677" s="2"/>
      <c r="B677" s="142"/>
      <c r="C677" s="4"/>
    </row>
    <row r="678" spans="1:3">
      <c r="A678" s="2"/>
      <c r="B678" s="142"/>
      <c r="C678" s="4"/>
    </row>
    <row r="679" spans="1:3">
      <c r="A679" s="2"/>
      <c r="B679" s="142"/>
      <c r="C679" s="4"/>
    </row>
    <row r="680" spans="1:3">
      <c r="A680" s="2"/>
      <c r="B680" s="142"/>
      <c r="C680" s="4"/>
    </row>
    <row r="681" spans="1:3">
      <c r="A681" s="2"/>
      <c r="B681" s="142"/>
      <c r="C681" s="4"/>
    </row>
    <row r="682" spans="1:3">
      <c r="A682" s="2"/>
      <c r="B682" s="142"/>
      <c r="C682" s="4"/>
    </row>
    <row r="683" spans="1:3">
      <c r="A683" s="2"/>
      <c r="B683" s="142"/>
      <c r="C683" s="4"/>
    </row>
    <row r="684" spans="1:3">
      <c r="A684" s="2"/>
      <c r="B684" s="142"/>
      <c r="C684" s="4"/>
    </row>
    <row r="685" spans="1:3">
      <c r="A685" s="2"/>
      <c r="B685" s="142"/>
      <c r="C685" s="4"/>
    </row>
    <row r="686" spans="1:3">
      <c r="A686" s="2"/>
      <c r="B686" s="142"/>
      <c r="C686" s="4"/>
    </row>
    <row r="687" spans="1:3">
      <c r="A687" s="2"/>
      <c r="B687" s="142"/>
      <c r="C687" s="4"/>
    </row>
    <row r="688" spans="1:3">
      <c r="A688" s="2"/>
      <c r="B688" s="142"/>
      <c r="C688" s="4"/>
    </row>
    <row r="689" spans="1:3">
      <c r="A689" s="2"/>
      <c r="B689" s="142"/>
      <c r="C689" s="4"/>
    </row>
    <row r="690" spans="1:3">
      <c r="A690" s="2"/>
      <c r="B690" s="142"/>
      <c r="C690" s="4"/>
    </row>
    <row r="691" spans="1:3">
      <c r="A691" s="2"/>
      <c r="B691" s="142"/>
      <c r="C691" s="4"/>
    </row>
    <row r="692" spans="1:3">
      <c r="A692" s="2"/>
      <c r="B692" s="142"/>
      <c r="C692" s="4"/>
    </row>
    <row r="693" spans="1:3">
      <c r="A693" s="2"/>
      <c r="B693" s="142"/>
      <c r="C693" s="4"/>
    </row>
    <row r="694" spans="1:3">
      <c r="A694" s="2"/>
      <c r="B694" s="142"/>
      <c r="C694" s="4"/>
    </row>
    <row r="695" spans="1:3">
      <c r="A695" s="2"/>
      <c r="B695" s="142"/>
      <c r="C695" s="4"/>
    </row>
    <row r="696" spans="1:3">
      <c r="A696" s="2"/>
      <c r="B696" s="142"/>
      <c r="C696" s="4"/>
    </row>
    <row r="697" spans="1:3">
      <c r="A697" s="2"/>
      <c r="B697" s="142"/>
      <c r="C697" s="4"/>
    </row>
    <row r="698" spans="1:3">
      <c r="A698" s="2"/>
      <c r="B698" s="142"/>
      <c r="C698" s="4"/>
    </row>
    <row r="699" spans="1:3">
      <c r="A699" s="2"/>
      <c r="B699" s="142"/>
      <c r="C699" s="4"/>
    </row>
    <row r="700" spans="1:3">
      <c r="A700" s="2"/>
      <c r="B700" s="142"/>
      <c r="C700" s="4"/>
    </row>
    <row r="701" spans="1:3">
      <c r="A701" s="2"/>
      <c r="B701" s="142"/>
      <c r="C701" s="4"/>
    </row>
    <row r="702" spans="1:3">
      <c r="A702" s="2"/>
      <c r="B702" s="142"/>
      <c r="C702" s="4"/>
    </row>
    <row r="703" spans="1:3">
      <c r="A703" s="2"/>
      <c r="B703" s="142"/>
      <c r="C703" s="4"/>
    </row>
    <row r="704" spans="1:3">
      <c r="A704" s="2"/>
      <c r="B704" s="142"/>
      <c r="C704" s="4"/>
    </row>
    <row r="705" spans="1:3">
      <c r="A705" s="2"/>
      <c r="B705" s="142"/>
      <c r="C705" s="4"/>
    </row>
    <row r="706" spans="1:3">
      <c r="A706" s="2"/>
      <c r="B706" s="142"/>
      <c r="C706" s="4"/>
    </row>
    <row r="707" spans="1:3">
      <c r="A707" s="2"/>
      <c r="B707" s="142"/>
      <c r="C707" s="4"/>
    </row>
    <row r="708" spans="1:3">
      <c r="A708" s="2"/>
      <c r="B708" s="142"/>
      <c r="C708" s="4"/>
    </row>
    <row r="709" spans="1:3">
      <c r="A709" s="2"/>
      <c r="B709" s="142"/>
      <c r="C709" s="4"/>
    </row>
    <row r="710" spans="1:3">
      <c r="A710" s="2"/>
      <c r="B710" s="142"/>
      <c r="C710" s="4"/>
    </row>
    <row r="711" spans="1:3">
      <c r="A711" s="2"/>
      <c r="B711" s="142"/>
      <c r="C711" s="4"/>
    </row>
    <row r="712" spans="1:3">
      <c r="A712" s="2"/>
      <c r="B712" s="142"/>
      <c r="C712" s="4"/>
    </row>
    <row r="713" spans="1:3">
      <c r="A713" s="2"/>
      <c r="B713" s="142"/>
      <c r="C713" s="4"/>
    </row>
    <row r="714" spans="1:3">
      <c r="A714" s="2"/>
      <c r="B714" s="142"/>
      <c r="C714" s="4"/>
    </row>
    <row r="715" spans="1:3">
      <c r="A715" s="2"/>
      <c r="B715" s="142"/>
      <c r="C715" s="4"/>
    </row>
    <row r="716" spans="1:3">
      <c r="A716" s="2"/>
      <c r="B716" s="142"/>
      <c r="C716" s="4"/>
    </row>
    <row r="717" spans="1:3">
      <c r="A717" s="2"/>
      <c r="B717" s="142"/>
      <c r="C717" s="4"/>
    </row>
    <row r="718" spans="1:3">
      <c r="A718" s="2"/>
      <c r="B718" s="142"/>
      <c r="C718" s="4"/>
    </row>
    <row r="719" spans="1:3">
      <c r="A719" s="2"/>
      <c r="B719" s="142"/>
      <c r="C719" s="4"/>
    </row>
    <row r="720" spans="1:3">
      <c r="A720" s="2"/>
      <c r="B720" s="142"/>
      <c r="C720" s="4"/>
    </row>
    <row r="721" spans="1:3">
      <c r="A721" s="2"/>
      <c r="B721" s="142"/>
      <c r="C721" s="4"/>
    </row>
    <row r="722" spans="1:3">
      <c r="A722" s="2"/>
      <c r="B722" s="142"/>
      <c r="C722" s="4"/>
    </row>
    <row r="723" spans="1:3">
      <c r="A723" s="2"/>
      <c r="B723" s="142"/>
      <c r="C723" s="4"/>
    </row>
    <row r="724" spans="1:3">
      <c r="A724" s="2"/>
      <c r="B724" s="142"/>
      <c r="C724" s="4"/>
    </row>
    <row r="725" spans="1:3">
      <c r="A725" s="2"/>
      <c r="B725" s="142"/>
      <c r="C725" s="4"/>
    </row>
    <row r="726" spans="1:3">
      <c r="A726" s="2"/>
      <c r="B726" s="142"/>
      <c r="C726" s="4"/>
    </row>
    <row r="727" spans="1:3">
      <c r="A727" s="2"/>
      <c r="B727" s="142"/>
      <c r="C727" s="4"/>
    </row>
    <row r="728" spans="1:3">
      <c r="A728" s="2"/>
      <c r="B728" s="142"/>
      <c r="C728" s="4"/>
    </row>
    <row r="729" spans="1:3">
      <c r="A729" s="2"/>
      <c r="B729" s="142"/>
      <c r="C729" s="4"/>
    </row>
    <row r="730" spans="1:3">
      <c r="A730" s="2"/>
      <c r="B730" s="142"/>
      <c r="C730" s="4"/>
    </row>
    <row r="731" spans="1:3">
      <c r="A731" s="2"/>
      <c r="B731" s="142"/>
      <c r="C731" s="4"/>
    </row>
    <row r="732" spans="1:3">
      <c r="A732" s="2"/>
      <c r="B732" s="142"/>
      <c r="C732" s="4"/>
    </row>
    <row r="733" spans="1:3">
      <c r="A733" s="2"/>
      <c r="B733" s="142"/>
      <c r="C733" s="4"/>
    </row>
    <row r="734" spans="1:3">
      <c r="A734" s="2"/>
      <c r="B734" s="142"/>
      <c r="C734" s="4"/>
    </row>
    <row r="735" spans="1:3">
      <c r="A735" s="2"/>
      <c r="B735" s="142"/>
      <c r="C735" s="4"/>
    </row>
    <row r="736" spans="1:3">
      <c r="A736" s="2"/>
      <c r="B736" s="142"/>
      <c r="C736" s="4"/>
    </row>
    <row r="737" spans="1:3">
      <c r="A737" s="2"/>
      <c r="B737" s="142"/>
      <c r="C737" s="4"/>
    </row>
    <row r="738" spans="1:3">
      <c r="A738" s="2"/>
      <c r="B738" s="142"/>
      <c r="C738" s="4"/>
    </row>
    <row r="739" spans="1:3">
      <c r="A739" s="2"/>
      <c r="B739" s="142"/>
      <c r="C739" s="4"/>
    </row>
    <row r="740" spans="1:3">
      <c r="A740" s="2"/>
      <c r="B740" s="142"/>
      <c r="C740" s="4"/>
    </row>
    <row r="741" spans="1:3">
      <c r="A741" s="2"/>
      <c r="B741" s="142"/>
      <c r="C741" s="4"/>
    </row>
    <row r="742" spans="1:3">
      <c r="A742" s="2"/>
      <c r="B742" s="142"/>
      <c r="C742" s="4"/>
    </row>
    <row r="743" spans="1:3">
      <c r="A743" s="2"/>
      <c r="B743" s="142"/>
      <c r="C743" s="4"/>
    </row>
    <row r="744" spans="1:3">
      <c r="A744" s="2"/>
      <c r="B744" s="142"/>
      <c r="C744" s="4"/>
    </row>
    <row r="745" spans="1:3">
      <c r="A745" s="2"/>
      <c r="B745" s="142"/>
      <c r="C745" s="4"/>
    </row>
    <row r="746" spans="1:3">
      <c r="A746" s="2"/>
      <c r="B746" s="142"/>
      <c r="C746" s="4"/>
    </row>
    <row r="747" spans="1:3">
      <c r="A747" s="2"/>
      <c r="B747" s="142"/>
      <c r="C747" s="4"/>
    </row>
    <row r="748" spans="1:3">
      <c r="A748" s="2"/>
      <c r="B748" s="142"/>
      <c r="C748" s="4"/>
    </row>
    <row r="749" spans="1:3">
      <c r="A749" s="2"/>
      <c r="B749" s="142"/>
      <c r="C749" s="4"/>
    </row>
    <row r="750" spans="1:3">
      <c r="A750" s="2"/>
      <c r="B750" s="142"/>
      <c r="C750" s="4"/>
    </row>
    <row r="751" spans="1:3">
      <c r="A751" s="2"/>
      <c r="B751" s="142"/>
      <c r="C751" s="4"/>
    </row>
    <row r="752" spans="1:3">
      <c r="A752" s="2"/>
      <c r="B752" s="142"/>
      <c r="C752" s="4"/>
    </row>
    <row r="753" spans="1:3">
      <c r="A753" s="2"/>
      <c r="B753" s="142"/>
      <c r="C753" s="4"/>
    </row>
    <row r="754" spans="1:3">
      <c r="A754" s="2"/>
      <c r="B754" s="142"/>
      <c r="C754" s="4"/>
    </row>
    <row r="755" spans="1:3">
      <c r="A755" s="2"/>
      <c r="B755" s="142"/>
      <c r="C755" s="4"/>
    </row>
    <row r="756" spans="1:3">
      <c r="A756" s="2"/>
      <c r="B756" s="142"/>
      <c r="C756" s="4"/>
    </row>
    <row r="757" spans="1:3">
      <c r="A757" s="2"/>
      <c r="B757" s="142"/>
      <c r="C757" s="4"/>
    </row>
    <row r="758" spans="1:3">
      <c r="A758" s="2"/>
      <c r="B758" s="142"/>
      <c r="C758" s="4"/>
    </row>
    <row r="759" spans="1:3">
      <c r="A759" s="2"/>
      <c r="B759" s="142"/>
      <c r="C759" s="4"/>
    </row>
    <row r="760" spans="1:3">
      <c r="A760" s="2"/>
      <c r="B760" s="142"/>
      <c r="C760" s="4"/>
    </row>
    <row r="761" spans="1:3">
      <c r="A761" s="2"/>
      <c r="B761" s="142"/>
      <c r="C761" s="4"/>
    </row>
    <row r="762" spans="1:3">
      <c r="A762" s="2"/>
      <c r="B762" s="142"/>
      <c r="C762" s="4"/>
    </row>
    <row r="763" spans="1:3">
      <c r="A763" s="2"/>
      <c r="B763" s="142"/>
      <c r="C763" s="4"/>
    </row>
    <row r="764" spans="1:3">
      <c r="A764" s="2"/>
      <c r="B764" s="142"/>
      <c r="C764" s="4"/>
    </row>
    <row r="765" spans="1:3">
      <c r="A765" s="2"/>
      <c r="B765" s="142"/>
      <c r="C765" s="4"/>
    </row>
    <row r="766" spans="1:3">
      <c r="A766" s="2"/>
      <c r="B766" s="142"/>
      <c r="C766" s="4"/>
    </row>
    <row r="767" spans="1:3">
      <c r="A767" s="2"/>
      <c r="B767" s="142"/>
      <c r="C767" s="4"/>
    </row>
    <row r="768" spans="1:3">
      <c r="A768" s="2"/>
      <c r="B768" s="142"/>
      <c r="C768" s="4"/>
    </row>
    <row r="769" spans="1:3">
      <c r="A769" s="2"/>
      <c r="B769" s="142"/>
      <c r="C769" s="4"/>
    </row>
    <row r="770" spans="1:3">
      <c r="A770" s="2"/>
      <c r="B770" s="142"/>
      <c r="C770" s="4"/>
    </row>
    <row r="771" spans="1:3">
      <c r="A771" s="2"/>
      <c r="B771" s="142"/>
      <c r="C771" s="4"/>
    </row>
    <row r="772" spans="1:3">
      <c r="A772" s="2"/>
      <c r="B772" s="142"/>
      <c r="C772" s="4"/>
    </row>
    <row r="773" spans="1:3">
      <c r="A773" s="2"/>
      <c r="B773" s="142"/>
      <c r="C773" s="4"/>
    </row>
    <row r="774" spans="1:3">
      <c r="A774" s="2"/>
      <c r="B774" s="142"/>
      <c r="C774" s="4"/>
    </row>
    <row r="775" spans="1:3">
      <c r="A775" s="2"/>
      <c r="B775" s="142"/>
      <c r="C775" s="4"/>
    </row>
    <row r="776" spans="1:3">
      <c r="A776" s="2"/>
      <c r="B776" s="142"/>
      <c r="C776" s="4"/>
    </row>
    <row r="777" spans="1:3">
      <c r="A777" s="2"/>
      <c r="B777" s="142"/>
      <c r="C777" s="4"/>
    </row>
    <row r="778" spans="1:3">
      <c r="A778" s="2"/>
      <c r="B778" s="142"/>
      <c r="C778" s="4"/>
    </row>
    <row r="779" spans="1:3">
      <c r="A779" s="2"/>
      <c r="B779" s="142"/>
      <c r="C779" s="4"/>
    </row>
    <row r="780" spans="1:3">
      <c r="A780" s="2"/>
      <c r="B780" s="142"/>
      <c r="C780" s="4"/>
    </row>
    <row r="781" spans="1:3">
      <c r="A781" s="2"/>
      <c r="B781" s="142"/>
      <c r="C781" s="4"/>
    </row>
    <row r="782" spans="1:3">
      <c r="A782" s="2"/>
      <c r="B782" s="142"/>
      <c r="C782" s="4"/>
    </row>
    <row r="783" spans="1:3">
      <c r="A783" s="2"/>
      <c r="B783" s="142"/>
      <c r="C783" s="4"/>
    </row>
    <row r="784" spans="1:3">
      <c r="A784" s="2"/>
      <c r="B784" s="142"/>
      <c r="C784" s="4"/>
    </row>
    <row r="785" spans="1:3">
      <c r="A785" s="2"/>
      <c r="B785" s="142"/>
      <c r="C785" s="4"/>
    </row>
    <row r="786" spans="1:3">
      <c r="A786" s="2"/>
      <c r="B786" s="142"/>
      <c r="C786" s="4"/>
    </row>
    <row r="787" spans="1:3">
      <c r="A787" s="2"/>
      <c r="B787" s="142"/>
      <c r="C787" s="4"/>
    </row>
    <row r="788" spans="1:3">
      <c r="A788" s="2"/>
      <c r="B788" s="142"/>
      <c r="C788" s="4"/>
    </row>
    <row r="789" spans="1:3">
      <c r="A789" s="2"/>
      <c r="B789" s="142"/>
      <c r="C789" s="4"/>
    </row>
    <row r="790" spans="1:3">
      <c r="A790" s="2"/>
      <c r="B790" s="142"/>
      <c r="C790" s="4"/>
    </row>
    <row r="791" spans="1:3">
      <c r="A791" s="2"/>
      <c r="B791" s="142"/>
      <c r="C791" s="4"/>
    </row>
    <row r="792" spans="1:3">
      <c r="A792" s="2"/>
      <c r="B792" s="142"/>
      <c r="C792" s="4"/>
    </row>
    <row r="793" spans="1:3">
      <c r="A793" s="2"/>
      <c r="B793" s="142"/>
      <c r="C793" s="4"/>
    </row>
    <row r="794" spans="1:3">
      <c r="A794" s="2"/>
      <c r="B794" s="142"/>
      <c r="C794" s="4"/>
    </row>
    <row r="795" spans="1:3">
      <c r="A795" s="2"/>
      <c r="B795" s="142"/>
      <c r="C795" s="4"/>
    </row>
    <row r="796" spans="1:3">
      <c r="A796" s="2"/>
      <c r="B796" s="142"/>
      <c r="C796" s="4"/>
    </row>
    <row r="797" spans="1:3">
      <c r="A797" s="2"/>
      <c r="B797" s="142"/>
      <c r="C797" s="4"/>
    </row>
    <row r="798" spans="1:3">
      <c r="A798" s="2"/>
      <c r="B798" s="142"/>
      <c r="C798" s="4"/>
    </row>
    <row r="799" spans="1:3">
      <c r="A799" s="2"/>
      <c r="B799" s="142"/>
      <c r="C799" s="4"/>
    </row>
    <row r="800" spans="1:3">
      <c r="A800" s="2"/>
      <c r="B800" s="142"/>
      <c r="C800" s="4"/>
    </row>
    <row r="801" spans="1:3">
      <c r="A801" s="2"/>
      <c r="B801" s="142"/>
      <c r="C801" s="4"/>
    </row>
    <row r="802" spans="1:3">
      <c r="A802" s="2"/>
      <c r="B802" s="142"/>
      <c r="C802" s="4"/>
    </row>
    <row r="803" spans="1:3">
      <c r="A803" s="2"/>
      <c r="B803" s="142"/>
      <c r="C803" s="4"/>
    </row>
    <row r="804" spans="1:3">
      <c r="A804" s="2"/>
      <c r="B804" s="142"/>
      <c r="C804" s="4"/>
    </row>
    <row r="805" spans="1:3">
      <c r="A805" s="2"/>
      <c r="B805" s="142"/>
      <c r="C805" s="4"/>
    </row>
    <row r="806" spans="1:3">
      <c r="A806" s="2"/>
      <c r="B806" s="142"/>
      <c r="C806" s="4"/>
    </row>
    <row r="807" spans="1:3">
      <c r="A807" s="2"/>
      <c r="B807" s="142"/>
      <c r="C807" s="4"/>
    </row>
    <row r="808" spans="1:3">
      <c r="A808" s="2"/>
      <c r="B808" s="142"/>
      <c r="C808" s="4"/>
    </row>
    <row r="809" spans="1:3">
      <c r="A809" s="2"/>
      <c r="B809" s="142"/>
      <c r="C809" s="4"/>
    </row>
    <row r="810" spans="1:3">
      <c r="A810" s="2"/>
      <c r="B810" s="142"/>
      <c r="C810" s="4"/>
    </row>
    <row r="811" spans="1:3">
      <c r="A811" s="2"/>
      <c r="B811" s="142"/>
      <c r="C811" s="4"/>
    </row>
    <row r="812" spans="1:3">
      <c r="A812" s="2"/>
      <c r="B812" s="142"/>
      <c r="C812" s="4"/>
    </row>
    <row r="813" spans="1:3">
      <c r="A813" s="2"/>
      <c r="B813" s="142"/>
      <c r="C813" s="4"/>
    </row>
    <row r="814" spans="1:3">
      <c r="A814" s="2"/>
      <c r="B814" s="142"/>
      <c r="C814" s="4"/>
    </row>
    <row r="815" spans="1:3">
      <c r="A815" s="2"/>
      <c r="B815" s="142"/>
      <c r="C815" s="4"/>
    </row>
    <row r="816" spans="1:3">
      <c r="A816" s="2"/>
      <c r="B816" s="142"/>
      <c r="C816" s="4"/>
    </row>
    <row r="817" spans="1:3">
      <c r="A817" s="2"/>
      <c r="B817" s="142"/>
      <c r="C817" s="4"/>
    </row>
    <row r="818" spans="1:3">
      <c r="A818" s="2"/>
      <c r="B818" s="142"/>
      <c r="C818" s="4"/>
    </row>
    <row r="819" spans="1:3">
      <c r="A819" s="2"/>
      <c r="B819" s="142"/>
      <c r="C819" s="4"/>
    </row>
    <row r="820" spans="1:3">
      <c r="A820" s="2"/>
      <c r="B820" s="142"/>
      <c r="C820" s="4"/>
    </row>
    <row r="821" spans="1:3">
      <c r="A821" s="2"/>
      <c r="B821" s="142"/>
      <c r="C821" s="4"/>
    </row>
    <row r="822" spans="1:3">
      <c r="A822" s="2"/>
      <c r="B822" s="142"/>
      <c r="C822" s="4"/>
    </row>
    <row r="823" spans="1:3">
      <c r="A823" s="2"/>
      <c r="B823" s="142"/>
      <c r="C823" s="4"/>
    </row>
    <row r="824" spans="1:3">
      <c r="A824" s="2"/>
      <c r="B824" s="142"/>
      <c r="C824" s="4"/>
    </row>
    <row r="825" spans="1:3">
      <c r="A825" s="2"/>
      <c r="B825" s="142"/>
      <c r="C825" s="4"/>
    </row>
    <row r="826" spans="1:3">
      <c r="A826" s="2"/>
      <c r="B826" s="142"/>
      <c r="C826" s="4"/>
    </row>
    <row r="827" spans="1:3">
      <c r="A827" s="2"/>
      <c r="B827" s="142"/>
      <c r="C827" s="4"/>
    </row>
    <row r="828" spans="1:3">
      <c r="A828" s="2"/>
      <c r="B828" s="142"/>
      <c r="C828" s="4"/>
    </row>
    <row r="829" spans="1:3">
      <c r="A829" s="2"/>
      <c r="B829" s="142"/>
      <c r="C829" s="4"/>
    </row>
    <row r="830" spans="1:3">
      <c r="A830" s="2"/>
      <c r="B830" s="142"/>
      <c r="C830" s="4"/>
    </row>
    <row r="831" spans="1:3">
      <c r="A831" s="2"/>
      <c r="B831" s="142"/>
      <c r="C831" s="4"/>
    </row>
    <row r="832" spans="1:3">
      <c r="A832" s="2"/>
      <c r="B832" s="142"/>
      <c r="C832" s="4"/>
    </row>
    <row r="833" spans="1:3">
      <c r="A833" s="2"/>
      <c r="B833" s="142"/>
      <c r="C833" s="4"/>
    </row>
    <row r="834" spans="1:3">
      <c r="A834" s="2"/>
      <c r="B834" s="142"/>
      <c r="C834" s="4"/>
    </row>
    <row r="835" spans="1:3">
      <c r="A835" s="2"/>
      <c r="B835" s="142"/>
      <c r="C835" s="4"/>
    </row>
    <row r="836" spans="1:3">
      <c r="A836" s="2"/>
      <c r="B836" s="142"/>
      <c r="C836" s="4"/>
    </row>
    <row r="837" spans="1:3">
      <c r="A837" s="2"/>
      <c r="B837" s="142"/>
      <c r="C837" s="4"/>
    </row>
    <row r="838" spans="1:3">
      <c r="A838" s="2"/>
      <c r="B838" s="142"/>
      <c r="C838" s="4"/>
    </row>
    <row r="839" spans="1:3">
      <c r="A839" s="2"/>
      <c r="B839" s="142"/>
      <c r="C839" s="4"/>
    </row>
    <row r="840" spans="1:3">
      <c r="A840" s="2"/>
      <c r="B840" s="142"/>
      <c r="C840" s="4"/>
    </row>
    <row r="841" spans="1:3">
      <c r="A841" s="2"/>
      <c r="B841" s="142"/>
      <c r="C841" s="4"/>
    </row>
    <row r="842" spans="1:3">
      <c r="A842" s="2"/>
      <c r="B842" s="142"/>
      <c r="C842" s="4"/>
    </row>
    <row r="843" spans="1:3">
      <c r="A843" s="2"/>
      <c r="B843" s="142"/>
      <c r="C843" s="4"/>
    </row>
    <row r="844" spans="1:3">
      <c r="A844" s="2"/>
      <c r="B844" s="142"/>
      <c r="C844" s="4"/>
    </row>
    <row r="845" spans="1:3">
      <c r="A845" s="2"/>
      <c r="B845" s="142"/>
      <c r="C845" s="4"/>
    </row>
    <row r="846" spans="1:3">
      <c r="A846" s="2"/>
      <c r="B846" s="142"/>
      <c r="C846" s="4"/>
    </row>
    <row r="847" spans="1:3">
      <c r="A847" s="2"/>
      <c r="B847" s="142"/>
      <c r="C847" s="4"/>
    </row>
    <row r="848" spans="1:3">
      <c r="A848" s="2"/>
      <c r="B848" s="142"/>
      <c r="C848" s="4"/>
    </row>
    <row r="849" spans="1:3">
      <c r="A849" s="2"/>
      <c r="B849" s="142"/>
      <c r="C849" s="4"/>
    </row>
    <row r="850" spans="1:3">
      <c r="A850" s="2"/>
      <c r="B850" s="142"/>
      <c r="C850" s="4"/>
    </row>
    <row r="851" spans="1:3">
      <c r="A851" s="2"/>
      <c r="B851" s="142"/>
      <c r="C851" s="4"/>
    </row>
    <row r="852" spans="1:3">
      <c r="A852" s="2"/>
      <c r="B852" s="142"/>
      <c r="C852" s="4"/>
    </row>
    <row r="853" spans="1:3">
      <c r="A853" s="2"/>
      <c r="B853" s="142"/>
      <c r="C853" s="4"/>
    </row>
    <row r="854" spans="1:3">
      <c r="A854" s="2"/>
      <c r="B854" s="142"/>
      <c r="C854" s="4"/>
    </row>
    <row r="855" spans="1:3">
      <c r="A855" s="2"/>
      <c r="B855" s="142"/>
      <c r="C855" s="4"/>
    </row>
    <row r="856" spans="1:3">
      <c r="A856" s="2"/>
      <c r="B856" s="142"/>
      <c r="C856" s="4"/>
    </row>
    <row r="857" spans="1:3">
      <c r="A857" s="2"/>
      <c r="B857" s="142"/>
      <c r="C857" s="4"/>
    </row>
    <row r="858" spans="1:3">
      <c r="A858" s="2"/>
      <c r="B858" s="142"/>
      <c r="C858" s="4"/>
    </row>
    <row r="859" spans="1:3">
      <c r="A859" s="2"/>
      <c r="B859" s="142"/>
      <c r="C859" s="4"/>
    </row>
    <row r="860" spans="1:3">
      <c r="A860" s="2"/>
      <c r="B860" s="142"/>
      <c r="C860" s="4"/>
    </row>
    <row r="861" spans="1:3">
      <c r="A861" s="2"/>
      <c r="B861" s="142"/>
      <c r="C861" s="4"/>
    </row>
    <row r="862" spans="1:3">
      <c r="A862" s="2"/>
      <c r="B862" s="142"/>
      <c r="C862" s="4"/>
    </row>
    <row r="863" spans="1:3">
      <c r="A863" s="2"/>
      <c r="B863" s="142"/>
      <c r="C863" s="4"/>
    </row>
    <row r="864" spans="1:3">
      <c r="A864" s="2"/>
      <c r="B864" s="142"/>
      <c r="C864" s="4"/>
    </row>
    <row r="865" spans="1:3">
      <c r="A865" s="2"/>
      <c r="B865" s="142"/>
      <c r="C865" s="4"/>
    </row>
    <row r="866" spans="1:3">
      <c r="A866" s="2"/>
      <c r="B866" s="142"/>
      <c r="C866" s="4"/>
    </row>
    <row r="867" spans="1:3">
      <c r="A867" s="2"/>
      <c r="B867" s="142"/>
      <c r="C867" s="4"/>
    </row>
    <row r="868" spans="1:3">
      <c r="A868" s="2"/>
      <c r="B868" s="142"/>
      <c r="C868" s="4"/>
    </row>
    <row r="869" spans="1:3">
      <c r="A869" s="2"/>
      <c r="B869" s="142"/>
      <c r="C869" s="4"/>
    </row>
    <row r="870" spans="1:3">
      <c r="A870" s="2"/>
      <c r="B870" s="142"/>
      <c r="C870" s="4"/>
    </row>
    <row r="871" spans="1:3">
      <c r="A871" s="2"/>
      <c r="B871" s="142"/>
      <c r="C871" s="4"/>
    </row>
    <row r="872" spans="1:3">
      <c r="A872" s="2"/>
      <c r="B872" s="142"/>
      <c r="C872" s="4"/>
    </row>
    <row r="873" spans="1:3">
      <c r="A873" s="2"/>
      <c r="B873" s="142"/>
      <c r="C873" s="4"/>
    </row>
    <row r="874" spans="1:3">
      <c r="A874" s="2"/>
      <c r="B874" s="142"/>
      <c r="C874" s="4"/>
    </row>
    <row r="875" spans="1:3">
      <c r="A875" s="2"/>
      <c r="B875" s="142"/>
      <c r="C875" s="4"/>
    </row>
    <row r="876" spans="1:3">
      <c r="A876" s="2"/>
      <c r="B876" s="142"/>
      <c r="C876" s="4"/>
    </row>
    <row r="877" spans="1:3">
      <c r="A877" s="2"/>
      <c r="B877" s="142"/>
      <c r="C877" s="4"/>
    </row>
    <row r="878" spans="1:3">
      <c r="A878" s="2"/>
      <c r="B878" s="142"/>
      <c r="C878" s="4"/>
    </row>
    <row r="879" spans="1:3">
      <c r="A879" s="2"/>
      <c r="B879" s="142"/>
      <c r="C879" s="4"/>
    </row>
    <row r="880" spans="1:3">
      <c r="A880" s="2"/>
      <c r="B880" s="142"/>
      <c r="C880" s="4"/>
    </row>
    <row r="881" spans="1:3">
      <c r="A881" s="2"/>
      <c r="B881" s="142"/>
      <c r="C881" s="4"/>
    </row>
    <row r="882" spans="1:3">
      <c r="A882" s="2"/>
      <c r="B882" s="142"/>
      <c r="C882" s="4"/>
    </row>
    <row r="883" spans="1:3">
      <c r="A883" s="2"/>
      <c r="B883" s="142"/>
      <c r="C883" s="4"/>
    </row>
    <row r="884" spans="1:3">
      <c r="A884" s="2"/>
      <c r="B884" s="142"/>
      <c r="C884" s="4"/>
    </row>
    <row r="885" spans="1:3">
      <c r="A885" s="2"/>
      <c r="B885" s="142"/>
      <c r="C885" s="4"/>
    </row>
    <row r="886" spans="1:3">
      <c r="A886" s="2"/>
      <c r="B886" s="142"/>
      <c r="C886" s="4"/>
    </row>
    <row r="887" spans="1:3">
      <c r="A887" s="2"/>
      <c r="B887" s="142"/>
      <c r="C887" s="4"/>
    </row>
    <row r="888" spans="1:3">
      <c r="A888" s="2"/>
      <c r="B888" s="142"/>
      <c r="C888" s="4"/>
    </row>
    <row r="889" spans="1:3">
      <c r="A889" s="2"/>
      <c r="B889" s="142"/>
      <c r="C889" s="4"/>
    </row>
    <row r="890" spans="1:3">
      <c r="A890" s="2"/>
      <c r="B890" s="142"/>
      <c r="C890" s="4"/>
    </row>
    <row r="891" spans="1:3">
      <c r="A891" s="2"/>
      <c r="B891" s="142"/>
      <c r="C891" s="4"/>
    </row>
    <row r="892" spans="1:3">
      <c r="A892" s="2"/>
      <c r="B892" s="142"/>
      <c r="C892" s="4"/>
    </row>
    <row r="893" spans="1:3">
      <c r="A893" s="2"/>
      <c r="B893" s="142"/>
      <c r="C893" s="4"/>
    </row>
    <row r="894" spans="1:3">
      <c r="A894" s="2"/>
      <c r="B894" s="142"/>
      <c r="C894" s="4"/>
    </row>
    <row r="895" spans="1:3">
      <c r="A895" s="2"/>
      <c r="B895" s="142"/>
      <c r="C895" s="4"/>
    </row>
    <row r="896" spans="1:3">
      <c r="A896" s="2"/>
      <c r="B896" s="142"/>
      <c r="C896" s="4"/>
    </row>
    <row r="897" spans="1:3">
      <c r="A897" s="2"/>
      <c r="B897" s="142"/>
      <c r="C897" s="4"/>
    </row>
    <row r="898" spans="1:3">
      <c r="A898" s="2"/>
      <c r="B898" s="142"/>
      <c r="C898" s="4"/>
    </row>
    <row r="899" spans="1:3">
      <c r="A899" s="2"/>
      <c r="B899" s="142"/>
      <c r="C899" s="4"/>
    </row>
    <row r="900" spans="1:3">
      <c r="A900" s="2"/>
      <c r="B900" s="142"/>
      <c r="C900" s="4"/>
    </row>
    <row r="901" spans="1:3">
      <c r="A901" s="2"/>
      <c r="B901" s="142"/>
      <c r="C901" s="4"/>
    </row>
    <row r="902" spans="1:3">
      <c r="A902" s="2"/>
      <c r="B902" s="142"/>
      <c r="C902" s="4"/>
    </row>
    <row r="903" spans="1:3">
      <c r="A903" s="2"/>
      <c r="B903" s="142"/>
      <c r="C903" s="4"/>
    </row>
    <row r="904" spans="1:3">
      <c r="A904" s="2"/>
      <c r="B904" s="142"/>
      <c r="C904" s="4"/>
    </row>
    <row r="905" spans="1:3">
      <c r="A905" s="2"/>
      <c r="B905" s="142"/>
      <c r="C905" s="4"/>
    </row>
    <row r="906" spans="1:3">
      <c r="A906" s="2"/>
      <c r="B906" s="142"/>
      <c r="C906" s="4"/>
    </row>
    <row r="907" spans="1:3">
      <c r="A907" s="2"/>
      <c r="B907" s="142"/>
      <c r="C907" s="4"/>
    </row>
    <row r="908" spans="1:3">
      <c r="A908" s="2"/>
      <c r="B908" s="142"/>
      <c r="C908" s="4"/>
    </row>
    <row r="909" spans="1:3">
      <c r="A909" s="2"/>
      <c r="B909" s="142"/>
      <c r="C909" s="4"/>
    </row>
    <row r="910" spans="1:3">
      <c r="A910" s="2"/>
      <c r="B910" s="142"/>
      <c r="C910" s="4"/>
    </row>
    <row r="911" spans="1:3">
      <c r="A911" s="2"/>
      <c r="B911" s="142"/>
      <c r="C911" s="4"/>
    </row>
    <row r="912" spans="1:3">
      <c r="A912" s="2"/>
      <c r="B912" s="142"/>
      <c r="C912" s="4"/>
    </row>
    <row r="913" spans="1:3">
      <c r="A913" s="2"/>
      <c r="B913" s="142"/>
      <c r="C913" s="4"/>
    </row>
    <row r="914" spans="1:3">
      <c r="A914" s="2"/>
      <c r="B914" s="142"/>
      <c r="C914" s="4"/>
    </row>
    <row r="915" spans="1:3">
      <c r="A915" s="2"/>
      <c r="B915" s="142"/>
      <c r="C915" s="4"/>
    </row>
    <row r="916" spans="1:3">
      <c r="A916" s="2"/>
      <c r="B916" s="142"/>
      <c r="C916" s="4"/>
    </row>
    <row r="917" spans="1:3">
      <c r="A917" s="2"/>
      <c r="B917" s="142"/>
      <c r="C917" s="4"/>
    </row>
    <row r="918" spans="1:3">
      <c r="A918" s="2"/>
      <c r="B918" s="142"/>
      <c r="C918" s="4"/>
    </row>
    <row r="919" spans="1:3">
      <c r="A919" s="2"/>
      <c r="B919" s="142"/>
      <c r="C919" s="4"/>
    </row>
    <row r="920" spans="1:3">
      <c r="A920" s="2"/>
      <c r="B920" s="142"/>
      <c r="C920" s="4"/>
    </row>
    <row r="921" spans="1:3">
      <c r="A921" s="2"/>
      <c r="B921" s="142"/>
      <c r="C921" s="4"/>
    </row>
    <row r="922" spans="1:3">
      <c r="A922" s="2"/>
      <c r="B922" s="142"/>
      <c r="C922" s="4"/>
    </row>
    <row r="923" spans="1:3">
      <c r="A923" s="2"/>
      <c r="B923" s="142"/>
      <c r="C923" s="4"/>
    </row>
    <row r="924" spans="1:3">
      <c r="A924" s="2"/>
      <c r="B924" s="142"/>
      <c r="C924" s="4"/>
    </row>
    <row r="925" spans="1:3">
      <c r="A925" s="2"/>
      <c r="B925" s="142"/>
      <c r="C925" s="4"/>
    </row>
    <row r="926" spans="1:3">
      <c r="A926" s="2"/>
      <c r="B926" s="142"/>
      <c r="C926" s="4"/>
    </row>
    <row r="927" spans="1:3">
      <c r="A927" s="2"/>
      <c r="B927" s="142"/>
      <c r="C927" s="4"/>
    </row>
    <row r="928" spans="1:3">
      <c r="A928" s="2"/>
      <c r="B928" s="142"/>
      <c r="C928" s="4"/>
    </row>
    <row r="929" spans="1:3">
      <c r="A929" s="2"/>
      <c r="B929" s="142"/>
      <c r="C929" s="4"/>
    </row>
    <row r="930" spans="1:3">
      <c r="A930" s="2"/>
      <c r="B930" s="142"/>
      <c r="C930" s="4"/>
    </row>
    <row r="931" spans="1:3">
      <c r="A931" s="2"/>
      <c r="B931" s="142"/>
      <c r="C931" s="4"/>
    </row>
    <row r="932" spans="1:3">
      <c r="A932" s="2"/>
      <c r="B932" s="142"/>
      <c r="C932" s="4"/>
    </row>
    <row r="933" spans="1:3">
      <c r="A933" s="2"/>
      <c r="B933" s="142"/>
      <c r="C933" s="4"/>
    </row>
    <row r="934" spans="1:3">
      <c r="A934" s="2"/>
      <c r="B934" s="142"/>
      <c r="C934" s="4"/>
    </row>
    <row r="935" spans="1:3">
      <c r="A935" s="2"/>
      <c r="B935" s="142"/>
      <c r="C935" s="4"/>
    </row>
    <row r="936" spans="1:3">
      <c r="A936" s="2"/>
      <c r="B936" s="142"/>
      <c r="C936" s="4"/>
    </row>
    <row r="937" spans="1:3">
      <c r="A937" s="2"/>
      <c r="B937" s="142"/>
      <c r="C937" s="4"/>
    </row>
    <row r="938" spans="1:3">
      <c r="A938" s="2"/>
      <c r="B938" s="142"/>
      <c r="C938" s="4"/>
    </row>
    <row r="939" spans="1:3">
      <c r="A939" s="2"/>
      <c r="B939" s="142"/>
      <c r="C939" s="4"/>
    </row>
    <row r="940" spans="1:3">
      <c r="A940" s="2"/>
      <c r="B940" s="142"/>
      <c r="C940" s="4"/>
    </row>
    <row r="941" spans="1:3">
      <c r="A941" s="2"/>
      <c r="B941" s="142"/>
      <c r="C941" s="4"/>
    </row>
    <row r="942" spans="1:3">
      <c r="A942" s="2"/>
      <c r="B942" s="142"/>
      <c r="C942" s="4"/>
    </row>
    <row r="943" spans="1:3">
      <c r="A943" s="2"/>
      <c r="B943" s="142"/>
      <c r="C943" s="4"/>
    </row>
    <row r="944" spans="1:3">
      <c r="A944" s="2"/>
      <c r="B944" s="142"/>
      <c r="C944" s="4"/>
    </row>
    <row r="945" spans="1:3">
      <c r="A945" s="2"/>
      <c r="B945" s="142"/>
      <c r="C945" s="4"/>
    </row>
    <row r="946" spans="1:3">
      <c r="A946" s="2"/>
      <c r="B946" s="142"/>
      <c r="C946" s="4"/>
    </row>
    <row r="947" spans="1:3">
      <c r="A947" s="2"/>
      <c r="B947" s="142"/>
      <c r="C947" s="4"/>
    </row>
    <row r="948" spans="1:3">
      <c r="A948" s="2"/>
      <c r="B948" s="142"/>
      <c r="C948" s="4"/>
    </row>
    <row r="949" spans="1:3">
      <c r="A949" s="2"/>
      <c r="B949" s="142"/>
      <c r="C949" s="4"/>
    </row>
    <row r="950" spans="1:3">
      <c r="A950" s="2"/>
      <c r="B950" s="142"/>
      <c r="C950" s="4"/>
    </row>
    <row r="951" spans="1:3">
      <c r="A951" s="2"/>
      <c r="B951" s="142"/>
      <c r="C951" s="4"/>
    </row>
    <row r="952" spans="1:3">
      <c r="A952" s="2"/>
      <c r="B952" s="142"/>
      <c r="C952" s="4"/>
    </row>
    <row r="953" spans="1:3">
      <c r="A953" s="2"/>
      <c r="B953" s="142"/>
      <c r="C953" s="4"/>
    </row>
    <row r="954" spans="1:3">
      <c r="A954" s="2"/>
      <c r="B954" s="142"/>
      <c r="C954" s="4"/>
    </row>
    <row r="955" spans="1:3">
      <c r="A955" s="2"/>
      <c r="B955" s="142"/>
      <c r="C955" s="4"/>
    </row>
    <row r="956" spans="1:3">
      <c r="A956" s="2"/>
      <c r="B956" s="142"/>
      <c r="C956" s="4"/>
    </row>
    <row r="957" spans="1:3">
      <c r="A957" s="2"/>
      <c r="B957" s="142"/>
      <c r="C957" s="4"/>
    </row>
    <row r="958" spans="1:3">
      <c r="A958" s="2"/>
      <c r="B958" s="142"/>
      <c r="C958" s="4"/>
    </row>
    <row r="959" spans="1:3">
      <c r="A959" s="2"/>
      <c r="B959" s="142"/>
      <c r="C959" s="4"/>
    </row>
    <row r="960" spans="1:3">
      <c r="A960" s="2"/>
      <c r="B960" s="142"/>
      <c r="C960" s="4"/>
    </row>
    <row r="961" spans="1:3">
      <c r="A961" s="2"/>
      <c r="B961" s="142"/>
      <c r="C961" s="4"/>
    </row>
    <row r="962" spans="1:3">
      <c r="A962" s="2"/>
      <c r="B962" s="142"/>
      <c r="C962" s="4"/>
    </row>
    <row r="963" spans="1:3">
      <c r="A963" s="2"/>
      <c r="B963" s="142"/>
      <c r="C963" s="4"/>
    </row>
    <row r="964" spans="1:3">
      <c r="A964" s="2"/>
      <c r="B964" s="142"/>
      <c r="C964" s="4"/>
    </row>
    <row r="965" spans="1:3">
      <c r="A965" s="2"/>
      <c r="B965" s="142"/>
      <c r="C965" s="4"/>
    </row>
    <row r="966" spans="1:3">
      <c r="A966" s="2"/>
      <c r="B966" s="142"/>
      <c r="C966" s="4"/>
    </row>
    <row r="967" spans="1:3">
      <c r="A967" s="2"/>
      <c r="B967" s="142"/>
      <c r="C967" s="4"/>
    </row>
    <row r="968" spans="1:3">
      <c r="A968" s="2"/>
      <c r="B968" s="142"/>
      <c r="C968" s="4"/>
    </row>
    <row r="969" spans="1:3">
      <c r="A969" s="2"/>
      <c r="B969" s="142"/>
      <c r="C969" s="4"/>
    </row>
    <row r="970" spans="1:3">
      <c r="A970" s="2"/>
      <c r="B970" s="142"/>
      <c r="C970" s="4"/>
    </row>
    <row r="971" spans="1:3">
      <c r="A971" s="2"/>
      <c r="B971" s="142"/>
      <c r="C971" s="4"/>
    </row>
    <row r="972" spans="1:3">
      <c r="A972" s="2"/>
      <c r="B972" s="142"/>
      <c r="C972" s="4"/>
    </row>
    <row r="973" spans="1:3">
      <c r="A973" s="2"/>
      <c r="B973" s="142"/>
      <c r="C973" s="4"/>
    </row>
    <row r="974" spans="1:3">
      <c r="A974" s="2"/>
      <c r="B974" s="142"/>
      <c r="C974" s="4"/>
    </row>
    <row r="975" spans="1:3">
      <c r="A975" s="2"/>
      <c r="B975" s="142"/>
      <c r="C975" s="4"/>
    </row>
    <row r="976" spans="1:3">
      <c r="A976" s="2"/>
      <c r="B976" s="142"/>
      <c r="C976" s="4"/>
    </row>
    <row r="977" spans="1:3">
      <c r="A977" s="2"/>
      <c r="B977" s="142"/>
      <c r="C977" s="4"/>
    </row>
    <row r="978" spans="1:3">
      <c r="A978" s="2"/>
      <c r="B978" s="142"/>
      <c r="C978" s="4"/>
    </row>
    <row r="979" spans="1:3">
      <c r="A979" s="2"/>
      <c r="B979" s="142"/>
      <c r="C979" s="4"/>
    </row>
    <row r="980" spans="1:3">
      <c r="A980" s="2"/>
      <c r="B980" s="142"/>
      <c r="C980" s="4"/>
    </row>
    <row r="981" spans="1:3">
      <c r="A981" s="2"/>
      <c r="B981" s="142"/>
      <c r="C981" s="4"/>
    </row>
    <row r="982" spans="1:3">
      <c r="A982" s="2"/>
      <c r="B982" s="142"/>
      <c r="C982" s="4"/>
    </row>
    <row r="983" spans="1:3">
      <c r="A983" s="2"/>
      <c r="B983" s="142"/>
      <c r="C983" s="4"/>
    </row>
    <row r="984" spans="1:3">
      <c r="A984" s="2"/>
      <c r="B984" s="142"/>
      <c r="C984" s="4"/>
    </row>
    <row r="985" spans="1:3">
      <c r="A985" s="2"/>
      <c r="B985" s="142"/>
      <c r="C985" s="4"/>
    </row>
    <row r="986" spans="1:3">
      <c r="A986" s="2"/>
      <c r="B986" s="142"/>
      <c r="C986" s="4"/>
    </row>
    <row r="987" spans="1:3">
      <c r="A987" s="2"/>
      <c r="B987" s="142"/>
      <c r="C987" s="4"/>
    </row>
    <row r="988" spans="1:3">
      <c r="A988" s="2"/>
      <c r="B988" s="142"/>
      <c r="C988" s="4"/>
    </row>
    <row r="989" spans="1:3">
      <c r="A989" s="2"/>
      <c r="B989" s="142"/>
      <c r="C989" s="4"/>
    </row>
    <row r="990" spans="1:3">
      <c r="A990" s="2"/>
      <c r="B990" s="142"/>
      <c r="C990" s="4"/>
    </row>
    <row r="991" spans="1:3">
      <c r="A991" s="2"/>
      <c r="B991" s="142"/>
      <c r="C991" s="4"/>
    </row>
    <row r="992" spans="1:3">
      <c r="A992" s="2"/>
      <c r="B992" s="142"/>
      <c r="C992" s="4"/>
    </row>
    <row r="993" spans="1:3">
      <c r="A993" s="2"/>
      <c r="B993" s="142"/>
      <c r="C993" s="4"/>
    </row>
    <row r="994" spans="1:3">
      <c r="A994" s="2"/>
      <c r="B994" s="142"/>
      <c r="C994" s="4"/>
    </row>
    <row r="995" spans="1:3">
      <c r="A995" s="2"/>
      <c r="B995" s="142"/>
      <c r="C995" s="4"/>
    </row>
    <row r="996" spans="1:3">
      <c r="A996" s="2"/>
      <c r="B996" s="142"/>
      <c r="C996" s="4"/>
    </row>
    <row r="997" spans="1:3">
      <c r="A997" s="2"/>
      <c r="B997" s="142"/>
      <c r="C997" s="4"/>
    </row>
    <row r="998" spans="1:3">
      <c r="A998" s="2"/>
      <c r="B998" s="142"/>
      <c r="C998" s="4"/>
    </row>
    <row r="999" spans="1:3">
      <c r="A999" s="2"/>
      <c r="B999" s="142"/>
      <c r="C999" s="4"/>
    </row>
    <row r="1000" spans="1:3">
      <c r="A1000" s="2"/>
      <c r="B1000" s="142"/>
      <c r="C1000" s="4"/>
    </row>
    <row r="1001" spans="1:3">
      <c r="A1001" s="2"/>
      <c r="B1001" s="142"/>
      <c r="C1001" s="4"/>
    </row>
    <row r="1002" spans="1:3">
      <c r="A1002" s="2"/>
      <c r="B1002" s="142"/>
      <c r="C1002" s="4"/>
    </row>
    <row r="1003" spans="1:3">
      <c r="A1003" s="2"/>
      <c r="B1003" s="142"/>
      <c r="C1003" s="4"/>
    </row>
    <row r="1004" spans="1:3">
      <c r="A1004" s="2"/>
      <c r="B1004" s="142"/>
      <c r="C1004" s="4"/>
    </row>
    <row r="1005" spans="1:3">
      <c r="A1005" s="2"/>
      <c r="B1005" s="142"/>
      <c r="C1005" s="4"/>
    </row>
    <row r="1006" spans="1:3">
      <c r="A1006" s="2"/>
      <c r="B1006" s="142"/>
      <c r="C1006" s="4"/>
    </row>
    <row r="1007" spans="1:3">
      <c r="A1007" s="2"/>
      <c r="B1007" s="142"/>
      <c r="C1007" s="4"/>
    </row>
    <row r="1008" spans="1:3">
      <c r="A1008" s="2"/>
      <c r="B1008" s="142"/>
      <c r="C1008" s="4"/>
    </row>
    <row r="1009" spans="1:3">
      <c r="A1009" s="2"/>
      <c r="B1009" s="142"/>
      <c r="C1009" s="4"/>
    </row>
    <row r="1010" spans="1:3">
      <c r="A1010" s="2"/>
      <c r="B1010" s="142"/>
      <c r="C1010" s="4"/>
    </row>
    <row r="1011" spans="1:3">
      <c r="A1011" s="2"/>
      <c r="B1011" s="142"/>
      <c r="C1011" s="4"/>
    </row>
    <row r="1012" spans="1:3">
      <c r="A1012" s="2"/>
      <c r="B1012" s="142"/>
      <c r="C1012" s="4"/>
    </row>
    <row r="1013" spans="1:3">
      <c r="A1013" s="2"/>
      <c r="B1013" s="142"/>
      <c r="C1013" s="4"/>
    </row>
    <row r="1014" spans="1:3">
      <c r="A1014" s="2"/>
      <c r="B1014" s="142"/>
      <c r="C1014" s="4"/>
    </row>
    <row r="1015" spans="1:3">
      <c r="A1015" s="2"/>
      <c r="B1015" s="142"/>
      <c r="C1015" s="4"/>
    </row>
    <row r="1016" spans="1:3">
      <c r="A1016" s="2"/>
      <c r="B1016" s="142"/>
      <c r="C1016" s="4"/>
    </row>
    <row r="1017" spans="1:3">
      <c r="A1017" s="2"/>
      <c r="B1017" s="142"/>
      <c r="C1017" s="4"/>
    </row>
    <row r="1018" spans="1:3">
      <c r="A1018" s="2"/>
      <c r="B1018" s="142"/>
      <c r="C1018" s="4"/>
    </row>
    <row r="1019" spans="1:3">
      <c r="A1019" s="2"/>
      <c r="B1019" s="142"/>
      <c r="C1019" s="4"/>
    </row>
    <row r="1020" spans="1:3">
      <c r="A1020" s="2"/>
      <c r="B1020" s="142"/>
      <c r="C1020" s="4"/>
    </row>
    <row r="1021" spans="1:3">
      <c r="A1021" s="2"/>
      <c r="B1021" s="142"/>
      <c r="C1021" s="4"/>
    </row>
    <row r="1022" spans="1:3">
      <c r="A1022" s="2"/>
      <c r="B1022" s="142"/>
      <c r="C1022" s="4"/>
    </row>
    <row r="1023" spans="1:3">
      <c r="A1023" s="2"/>
      <c r="B1023" s="142"/>
      <c r="C1023" s="4"/>
    </row>
    <row r="1024" spans="1:3">
      <c r="A1024" s="2"/>
      <c r="B1024" s="142"/>
      <c r="C1024" s="4"/>
    </row>
    <row r="1025" spans="1:3">
      <c r="A1025" s="2"/>
      <c r="B1025" s="142"/>
      <c r="C1025" s="4"/>
    </row>
    <row r="1026" spans="1:3">
      <c r="A1026" s="2"/>
      <c r="B1026" s="142"/>
      <c r="C1026" s="4"/>
    </row>
    <row r="1027" spans="1:3">
      <c r="A1027" s="2"/>
      <c r="B1027" s="142"/>
      <c r="C1027" s="4"/>
    </row>
    <row r="1028" spans="1:3">
      <c r="A1028" s="2"/>
      <c r="B1028" s="142"/>
      <c r="C1028" s="4"/>
    </row>
    <row r="1029" spans="1:3">
      <c r="A1029" s="2"/>
      <c r="B1029" s="142"/>
      <c r="C1029" s="4"/>
    </row>
    <row r="1030" spans="1:3">
      <c r="A1030" s="2"/>
      <c r="B1030" s="142"/>
      <c r="C1030" s="4"/>
    </row>
    <row r="1031" spans="1:3">
      <c r="A1031" s="2"/>
      <c r="B1031" s="142"/>
      <c r="C1031" s="4"/>
    </row>
    <row r="1032" spans="1:3">
      <c r="A1032" s="2"/>
      <c r="B1032" s="142"/>
      <c r="C1032" s="4"/>
    </row>
    <row r="1033" spans="1:3">
      <c r="A1033" s="2"/>
      <c r="B1033" s="142"/>
      <c r="C1033" s="4"/>
    </row>
    <row r="1034" spans="1:3">
      <c r="A1034" s="2"/>
      <c r="B1034" s="142"/>
      <c r="C1034" s="4"/>
    </row>
    <row r="1035" spans="1:3">
      <c r="A1035" s="2"/>
      <c r="B1035" s="142"/>
      <c r="C1035" s="4"/>
    </row>
    <row r="1036" spans="1:3">
      <c r="A1036" s="2"/>
      <c r="B1036" s="142"/>
      <c r="C1036" s="4"/>
    </row>
    <row r="1037" spans="1:3">
      <c r="A1037" s="2"/>
      <c r="B1037" s="142"/>
      <c r="C1037" s="4"/>
    </row>
    <row r="1038" spans="1:3">
      <c r="A1038" s="2"/>
      <c r="B1038" s="142"/>
      <c r="C1038" s="4"/>
    </row>
    <row r="1039" spans="1:3">
      <c r="A1039" s="2"/>
      <c r="B1039" s="142"/>
      <c r="C1039" s="4"/>
    </row>
    <row r="1040" spans="1:3">
      <c r="A1040" s="2"/>
      <c r="B1040" s="142"/>
      <c r="C1040" s="4"/>
    </row>
    <row r="1041" spans="1:3">
      <c r="A1041" s="2"/>
      <c r="B1041" s="142"/>
      <c r="C1041" s="4"/>
    </row>
    <row r="1042" spans="1:3">
      <c r="A1042" s="2"/>
      <c r="B1042" s="142"/>
      <c r="C1042" s="4"/>
    </row>
    <row r="1043" spans="1:3">
      <c r="A1043" s="2"/>
      <c r="B1043" s="142"/>
      <c r="C1043" s="4"/>
    </row>
    <row r="1044" spans="1:3">
      <c r="A1044" s="2"/>
      <c r="B1044" s="142"/>
      <c r="C1044" s="4"/>
    </row>
    <row r="1045" spans="1:3">
      <c r="A1045" s="2"/>
      <c r="B1045" s="142"/>
      <c r="C1045" s="4"/>
    </row>
    <row r="1046" spans="1:3">
      <c r="A1046" s="2"/>
      <c r="B1046" s="142"/>
      <c r="C1046" s="4"/>
    </row>
    <row r="1047" spans="1:3">
      <c r="A1047" s="2"/>
      <c r="B1047" s="142"/>
      <c r="C1047" s="4"/>
    </row>
    <row r="1048" spans="1:3">
      <c r="A1048" s="2"/>
      <c r="B1048" s="142"/>
      <c r="C1048" s="4"/>
    </row>
    <row r="1049" spans="1:3">
      <c r="A1049" s="2"/>
      <c r="B1049" s="142"/>
      <c r="C1049" s="4"/>
    </row>
    <row r="1050" spans="1:3">
      <c r="A1050" s="2"/>
      <c r="B1050" s="142"/>
      <c r="C1050" s="4"/>
    </row>
    <row r="1051" spans="1:3">
      <c r="A1051" s="2"/>
      <c r="B1051" s="142"/>
      <c r="C1051" s="4"/>
    </row>
    <row r="1052" spans="1:3">
      <c r="A1052" s="2"/>
      <c r="B1052" s="142"/>
      <c r="C1052" s="4"/>
    </row>
    <row r="1053" spans="1:3">
      <c r="A1053" s="2"/>
      <c r="B1053" s="142"/>
      <c r="C1053" s="4"/>
    </row>
    <row r="1054" spans="1:3">
      <c r="A1054" s="2"/>
      <c r="B1054" s="142"/>
      <c r="C1054" s="4"/>
    </row>
    <row r="1055" spans="1:3">
      <c r="A1055" s="2"/>
      <c r="B1055" s="142"/>
      <c r="C1055" s="4"/>
    </row>
    <row r="1056" spans="1:3">
      <c r="A1056" s="2"/>
      <c r="B1056" s="142"/>
      <c r="C1056" s="4"/>
    </row>
    <row r="1057" spans="1:3">
      <c r="A1057" s="2"/>
      <c r="B1057" s="142"/>
      <c r="C1057" s="4"/>
    </row>
    <row r="1058" spans="1:3">
      <c r="A1058" s="2"/>
      <c r="B1058" s="142"/>
      <c r="C1058" s="4"/>
    </row>
    <row r="1059" spans="1:3">
      <c r="A1059" s="2"/>
      <c r="B1059" s="142"/>
      <c r="C1059" s="4"/>
    </row>
    <row r="1060" spans="1:3">
      <c r="A1060" s="2"/>
      <c r="B1060" s="142"/>
      <c r="C1060" s="4"/>
    </row>
    <row r="1061" spans="1:3">
      <c r="A1061" s="2"/>
      <c r="B1061" s="142"/>
      <c r="C1061" s="4"/>
    </row>
    <row r="1062" spans="1:3">
      <c r="A1062" s="2"/>
      <c r="B1062" s="142"/>
      <c r="C1062" s="4"/>
    </row>
    <row r="1063" spans="1:3">
      <c r="A1063" s="2"/>
      <c r="B1063" s="142"/>
      <c r="C1063" s="4"/>
    </row>
    <row r="1064" spans="1:3">
      <c r="A1064" s="2"/>
      <c r="B1064" s="142"/>
      <c r="C1064" s="4"/>
    </row>
    <row r="1065" spans="1:3">
      <c r="A1065" s="2"/>
      <c r="B1065" s="142"/>
      <c r="C1065" s="4"/>
    </row>
    <row r="1066" spans="1:3">
      <c r="A1066" s="2"/>
      <c r="B1066" s="142"/>
      <c r="C1066" s="4"/>
    </row>
    <row r="1067" spans="1:3">
      <c r="A1067" s="2"/>
      <c r="B1067" s="142"/>
      <c r="C1067" s="4"/>
    </row>
    <row r="1068" spans="1:3">
      <c r="A1068" s="2"/>
      <c r="B1068" s="142"/>
      <c r="C1068" s="4"/>
    </row>
    <row r="1069" spans="1:3">
      <c r="A1069" s="2"/>
      <c r="B1069" s="142"/>
      <c r="C1069" s="4"/>
    </row>
    <row r="1070" spans="1:3">
      <c r="A1070" s="2"/>
      <c r="B1070" s="142"/>
      <c r="C1070" s="4"/>
    </row>
    <row r="1071" spans="1:3">
      <c r="A1071" s="2"/>
      <c r="B1071" s="142"/>
      <c r="C1071" s="4"/>
    </row>
    <row r="1072" spans="1:3">
      <c r="A1072" s="2"/>
      <c r="B1072" s="142"/>
      <c r="C1072" s="4"/>
    </row>
    <row r="1073" spans="1:3">
      <c r="A1073" s="2"/>
      <c r="B1073" s="142"/>
      <c r="C1073" s="4"/>
    </row>
    <row r="1074" spans="1:3">
      <c r="A1074" s="2"/>
      <c r="B1074" s="142"/>
      <c r="C1074" s="4"/>
    </row>
    <row r="1075" spans="1:3">
      <c r="A1075" s="2"/>
      <c r="B1075" s="142"/>
      <c r="C1075" s="4"/>
    </row>
    <row r="1076" spans="1:3">
      <c r="A1076" s="2"/>
      <c r="B1076" s="142"/>
      <c r="C1076" s="4"/>
    </row>
    <row r="1077" spans="1:3">
      <c r="A1077" s="2"/>
      <c r="B1077" s="142"/>
      <c r="C1077" s="4"/>
    </row>
    <row r="1078" spans="1:3">
      <c r="A1078" s="2"/>
      <c r="B1078" s="142"/>
      <c r="C1078" s="4"/>
    </row>
    <row r="1079" spans="1:3">
      <c r="A1079" s="2"/>
      <c r="B1079" s="142"/>
      <c r="C1079" s="4"/>
    </row>
    <row r="1080" spans="1:3">
      <c r="A1080" s="2"/>
      <c r="B1080" s="142"/>
      <c r="C1080" s="4"/>
    </row>
    <row r="1081" spans="1:3">
      <c r="A1081" s="2"/>
      <c r="B1081" s="142"/>
      <c r="C1081" s="4"/>
    </row>
    <row r="1082" spans="1:3">
      <c r="A1082" s="2"/>
      <c r="B1082" s="142"/>
      <c r="C1082" s="4"/>
    </row>
    <row r="1083" spans="1:3">
      <c r="A1083" s="2"/>
      <c r="B1083" s="142"/>
      <c r="C1083" s="4"/>
    </row>
    <row r="1084" spans="1:3">
      <c r="A1084" s="2"/>
      <c r="B1084" s="142"/>
      <c r="C1084" s="4"/>
    </row>
    <row r="1085" spans="1:3">
      <c r="A1085" s="2"/>
      <c r="B1085" s="142"/>
      <c r="C1085" s="4"/>
    </row>
    <row r="1086" spans="1:3">
      <c r="A1086" s="2"/>
      <c r="B1086" s="142"/>
      <c r="C1086" s="4"/>
    </row>
    <row r="1087" spans="1:3">
      <c r="A1087" s="2"/>
      <c r="B1087" s="142"/>
      <c r="C1087" s="4"/>
    </row>
    <row r="1088" spans="1:3">
      <c r="A1088" s="2"/>
      <c r="B1088" s="142"/>
      <c r="C1088" s="4"/>
    </row>
    <row r="1089" spans="1:3">
      <c r="A1089" s="2"/>
      <c r="B1089" s="142"/>
      <c r="C1089" s="4"/>
    </row>
    <row r="1090" spans="1:3">
      <c r="A1090" s="2"/>
      <c r="B1090" s="142"/>
      <c r="C1090" s="4"/>
    </row>
    <row r="1091" spans="1:3">
      <c r="A1091" s="2"/>
      <c r="B1091" s="142"/>
      <c r="C1091" s="4"/>
    </row>
    <row r="1092" spans="1:3">
      <c r="A1092" s="2"/>
      <c r="B1092" s="142"/>
      <c r="C1092" s="4"/>
    </row>
    <row r="1093" spans="1:3">
      <c r="A1093" s="2"/>
      <c r="B1093" s="142"/>
      <c r="C1093" s="4"/>
    </row>
    <row r="1094" spans="1:3">
      <c r="A1094" s="2"/>
      <c r="B1094" s="142"/>
      <c r="C1094" s="4"/>
    </row>
    <row r="1095" spans="1:3">
      <c r="A1095" s="2"/>
      <c r="B1095" s="142"/>
      <c r="C1095" s="4"/>
    </row>
    <row r="1096" spans="1:3">
      <c r="A1096" s="2"/>
      <c r="B1096" s="142"/>
      <c r="C1096" s="4"/>
    </row>
    <row r="1097" spans="1:3">
      <c r="A1097" s="2"/>
      <c r="B1097" s="142"/>
      <c r="C1097" s="4"/>
    </row>
    <row r="1098" spans="1:3">
      <c r="A1098" s="2"/>
      <c r="B1098" s="142"/>
      <c r="C1098" s="4"/>
    </row>
    <row r="1099" spans="1:3">
      <c r="A1099" s="2"/>
      <c r="B1099" s="142"/>
      <c r="C1099" s="4"/>
    </row>
    <row r="1100" spans="1:3">
      <c r="A1100" s="2"/>
      <c r="B1100" s="142"/>
      <c r="C1100" s="4"/>
    </row>
    <row r="1101" spans="1:3">
      <c r="A1101" s="2"/>
      <c r="B1101" s="142"/>
      <c r="C1101" s="4"/>
    </row>
    <row r="1102" spans="1:3">
      <c r="A1102" s="2"/>
      <c r="B1102" s="142"/>
      <c r="C1102" s="4"/>
    </row>
    <row r="1103" spans="1:3">
      <c r="A1103" s="2"/>
      <c r="B1103" s="142"/>
      <c r="C1103" s="4"/>
    </row>
    <row r="1104" spans="1:3">
      <c r="A1104" s="2"/>
      <c r="B1104" s="142"/>
      <c r="C1104" s="4"/>
    </row>
    <row r="1105" spans="1:3">
      <c r="A1105" s="2"/>
      <c r="B1105" s="142"/>
      <c r="C1105" s="4"/>
    </row>
    <row r="1106" spans="1:3">
      <c r="A1106" s="2"/>
      <c r="B1106" s="142"/>
      <c r="C1106" s="4"/>
    </row>
    <row r="1107" spans="1:3">
      <c r="A1107" s="2"/>
      <c r="B1107" s="142"/>
      <c r="C1107" s="4"/>
    </row>
    <row r="1108" spans="1:3">
      <c r="A1108" s="2"/>
      <c r="B1108" s="142"/>
      <c r="C1108" s="4"/>
    </row>
    <row r="1109" spans="1:3">
      <c r="A1109" s="2"/>
      <c r="B1109" s="142"/>
      <c r="C1109" s="4"/>
    </row>
    <row r="1110" spans="1:3">
      <c r="A1110" s="2"/>
      <c r="B1110" s="142"/>
      <c r="C1110" s="4"/>
    </row>
    <row r="1111" spans="1:3">
      <c r="A1111" s="2"/>
      <c r="B1111" s="142"/>
      <c r="C1111" s="4"/>
    </row>
    <row r="1112" spans="1:3">
      <c r="A1112" s="2"/>
      <c r="B1112" s="142"/>
      <c r="C1112" s="4"/>
    </row>
    <row r="1113" spans="1:3">
      <c r="A1113" s="2"/>
      <c r="B1113" s="142"/>
      <c r="C1113" s="4"/>
    </row>
    <row r="1114" spans="1:3">
      <c r="A1114" s="2"/>
      <c r="B1114" s="142"/>
      <c r="C1114" s="4"/>
    </row>
    <row r="1115" spans="1:3">
      <c r="A1115" s="2"/>
      <c r="B1115" s="142"/>
      <c r="C1115" s="4"/>
    </row>
    <row r="1116" spans="1:3">
      <c r="A1116" s="2"/>
      <c r="B1116" s="142"/>
      <c r="C1116" s="4"/>
    </row>
    <row r="1117" spans="1:3">
      <c r="A1117" s="2"/>
      <c r="B1117" s="142"/>
      <c r="C1117" s="4"/>
    </row>
    <row r="1118" spans="1:3">
      <c r="A1118" s="2"/>
      <c r="B1118" s="142"/>
      <c r="C1118" s="4"/>
    </row>
    <row r="1119" spans="1:3">
      <c r="A1119" s="2"/>
      <c r="B1119" s="142"/>
      <c r="C1119" s="4"/>
    </row>
    <row r="1120" spans="1:3">
      <c r="A1120" s="2"/>
      <c r="B1120" s="142"/>
      <c r="C1120" s="4"/>
    </row>
    <row r="1121" spans="1:3">
      <c r="A1121" s="2"/>
      <c r="B1121" s="142"/>
      <c r="C1121" s="4"/>
    </row>
    <row r="1122" spans="1:3">
      <c r="A1122" s="2"/>
      <c r="B1122" s="142"/>
      <c r="C1122" s="4"/>
    </row>
    <row r="1123" spans="1:3">
      <c r="A1123" s="2"/>
      <c r="B1123" s="142"/>
      <c r="C1123" s="4"/>
    </row>
    <row r="1124" spans="1:3">
      <c r="A1124" s="2"/>
      <c r="B1124" s="142"/>
      <c r="C1124" s="4"/>
    </row>
    <row r="1125" spans="1:3">
      <c r="A1125" s="2"/>
      <c r="B1125" s="142"/>
      <c r="C1125" s="4"/>
    </row>
    <row r="1126" spans="1:3">
      <c r="A1126" s="2"/>
      <c r="B1126" s="142"/>
      <c r="C1126" s="4"/>
    </row>
    <row r="1127" spans="1:3">
      <c r="A1127" s="2"/>
      <c r="B1127" s="142"/>
      <c r="C1127" s="4"/>
    </row>
    <row r="1128" spans="1:3">
      <c r="A1128" s="2"/>
      <c r="B1128" s="142"/>
      <c r="C1128" s="4"/>
    </row>
    <row r="1129" spans="1:3">
      <c r="A1129" s="2"/>
      <c r="B1129" s="142"/>
      <c r="C1129" s="4"/>
    </row>
    <row r="1130" spans="1:3">
      <c r="A1130" s="2"/>
      <c r="B1130" s="142"/>
      <c r="C1130" s="4"/>
    </row>
    <row r="1131" spans="1:3">
      <c r="A1131" s="2"/>
      <c r="B1131" s="142"/>
      <c r="C1131" s="4"/>
    </row>
    <row r="1132" spans="1:3">
      <c r="A1132" s="2"/>
      <c r="B1132" s="142"/>
      <c r="C1132" s="4"/>
    </row>
    <row r="1133" spans="1:3">
      <c r="A1133" s="2"/>
      <c r="B1133" s="142"/>
      <c r="C1133" s="4"/>
    </row>
    <row r="1134" spans="1:3">
      <c r="A1134" s="2"/>
      <c r="B1134" s="142"/>
      <c r="C1134" s="4"/>
    </row>
    <row r="1135" spans="1:3">
      <c r="A1135" s="2"/>
      <c r="B1135" s="142"/>
      <c r="C1135" s="4"/>
    </row>
    <row r="1136" spans="1:3">
      <c r="A1136" s="2"/>
      <c r="B1136" s="142"/>
      <c r="C1136" s="4"/>
    </row>
    <row r="1137" spans="1:3">
      <c r="A1137" s="2"/>
      <c r="B1137" s="142"/>
      <c r="C1137" s="4"/>
    </row>
    <row r="1138" spans="1:3">
      <c r="A1138" s="2"/>
      <c r="B1138" s="142"/>
      <c r="C1138" s="4"/>
    </row>
    <row r="1139" spans="1:3">
      <c r="A1139" s="2"/>
      <c r="B1139" s="142"/>
      <c r="C1139" s="4"/>
    </row>
    <row r="1140" spans="1:3">
      <c r="A1140" s="2"/>
      <c r="B1140" s="142"/>
      <c r="C1140" s="4"/>
    </row>
    <row r="1141" spans="1:3">
      <c r="A1141" s="2"/>
      <c r="B1141" s="142"/>
      <c r="C1141" s="4"/>
    </row>
    <row r="1142" spans="1:3">
      <c r="A1142" s="2"/>
      <c r="B1142" s="142"/>
      <c r="C1142" s="4"/>
    </row>
    <row r="1143" spans="1:3">
      <c r="A1143" s="2"/>
      <c r="B1143" s="142"/>
      <c r="C1143" s="4"/>
    </row>
    <row r="1144" spans="1:3">
      <c r="A1144" s="2"/>
      <c r="B1144" s="142"/>
      <c r="C1144" s="4"/>
    </row>
    <row r="1145" spans="1:3">
      <c r="A1145" s="2"/>
      <c r="B1145" s="142"/>
      <c r="C1145" s="4"/>
    </row>
    <row r="1146" spans="1:3">
      <c r="A1146" s="2"/>
      <c r="B1146" s="142"/>
      <c r="C1146" s="4"/>
    </row>
    <row r="1147" spans="1:3">
      <c r="A1147" s="2"/>
      <c r="B1147" s="142"/>
      <c r="C1147" s="4"/>
    </row>
    <row r="1148" spans="1:3">
      <c r="A1148" s="2"/>
      <c r="B1148" s="142"/>
      <c r="C1148" s="4"/>
    </row>
    <row r="1149" spans="1:3">
      <c r="A1149" s="2"/>
      <c r="B1149" s="142"/>
      <c r="C1149" s="4"/>
    </row>
    <row r="1150" spans="1:3">
      <c r="A1150" s="2"/>
      <c r="B1150" s="142"/>
      <c r="C1150" s="4"/>
    </row>
    <row r="1151" spans="1:3">
      <c r="A1151" s="2"/>
      <c r="B1151" s="142"/>
      <c r="C1151" s="4"/>
    </row>
    <row r="1152" spans="1:3">
      <c r="A1152" s="2"/>
      <c r="B1152" s="142"/>
      <c r="C1152" s="4"/>
    </row>
    <row r="1153" spans="1:3">
      <c r="A1153" s="2"/>
      <c r="B1153" s="142"/>
      <c r="C1153" s="4"/>
    </row>
    <row r="1154" spans="1:3">
      <c r="A1154" s="2"/>
      <c r="B1154" s="142"/>
      <c r="C1154" s="4"/>
    </row>
    <row r="1155" spans="1:3">
      <c r="A1155" s="2"/>
      <c r="B1155" s="142"/>
      <c r="C1155" s="4"/>
    </row>
    <row r="1156" spans="1:3">
      <c r="A1156" s="2"/>
      <c r="B1156" s="142"/>
      <c r="C1156" s="4"/>
    </row>
    <row r="1157" spans="1:3">
      <c r="A1157" s="2"/>
      <c r="B1157" s="142"/>
      <c r="C1157" s="4"/>
    </row>
    <row r="1158" spans="1:3">
      <c r="A1158" s="2"/>
      <c r="B1158" s="142"/>
      <c r="C1158" s="4"/>
    </row>
    <row r="1159" spans="1:3">
      <c r="A1159" s="2"/>
      <c r="B1159" s="142"/>
      <c r="C1159" s="4"/>
    </row>
    <row r="1160" spans="1:3">
      <c r="A1160" s="2"/>
      <c r="B1160" s="142"/>
      <c r="C1160" s="4"/>
    </row>
    <row r="1161" spans="1:3">
      <c r="A1161" s="2"/>
      <c r="B1161" s="142"/>
      <c r="C1161" s="4"/>
    </row>
    <row r="1162" spans="1:3">
      <c r="A1162" s="2"/>
      <c r="B1162" s="142"/>
      <c r="C1162" s="4"/>
    </row>
    <row r="1163" spans="1:3">
      <c r="A1163" s="2"/>
      <c r="B1163" s="142"/>
      <c r="C1163" s="4"/>
    </row>
    <row r="1164" spans="1:3">
      <c r="A1164" s="2"/>
      <c r="B1164" s="142"/>
      <c r="C1164" s="4"/>
    </row>
    <row r="1165" spans="1:3">
      <c r="A1165" s="2"/>
      <c r="B1165" s="142"/>
      <c r="C1165" s="4"/>
    </row>
    <row r="1166" spans="1:3">
      <c r="A1166" s="2"/>
      <c r="B1166" s="142"/>
      <c r="C1166" s="4"/>
    </row>
    <row r="1167" spans="1:3">
      <c r="A1167" s="2"/>
      <c r="B1167" s="142"/>
      <c r="C1167" s="4"/>
    </row>
    <row r="1168" spans="1:3">
      <c r="A1168" s="2"/>
      <c r="B1168" s="142"/>
      <c r="C1168" s="4"/>
    </row>
    <row r="1169" spans="1:3">
      <c r="A1169" s="2"/>
      <c r="B1169" s="142"/>
      <c r="C1169" s="4"/>
    </row>
    <row r="1170" spans="1:3">
      <c r="A1170" s="2"/>
      <c r="B1170" s="142"/>
      <c r="C1170" s="4"/>
    </row>
    <row r="1171" spans="1:3">
      <c r="A1171" s="2"/>
      <c r="B1171" s="142"/>
      <c r="C1171" s="4"/>
    </row>
    <row r="1172" spans="1:3">
      <c r="A1172" s="2"/>
      <c r="B1172" s="142"/>
      <c r="C1172" s="4"/>
    </row>
    <row r="1173" spans="1:3">
      <c r="A1173" s="2"/>
      <c r="B1173" s="142"/>
      <c r="C1173" s="4"/>
    </row>
    <row r="1174" spans="1:3">
      <c r="A1174" s="2"/>
      <c r="B1174" s="142"/>
      <c r="C1174" s="4"/>
    </row>
    <row r="1175" spans="1:3">
      <c r="A1175" s="2"/>
      <c r="B1175" s="142"/>
      <c r="C1175" s="4"/>
    </row>
    <row r="1176" spans="1:3">
      <c r="A1176" s="2"/>
      <c r="B1176" s="142"/>
      <c r="C1176" s="4"/>
    </row>
    <row r="1177" spans="1:3">
      <c r="A1177" s="2"/>
      <c r="B1177" s="142"/>
      <c r="C1177" s="4"/>
    </row>
    <row r="1178" spans="1:3">
      <c r="A1178" s="2"/>
      <c r="B1178" s="142"/>
      <c r="C1178" s="4"/>
    </row>
    <row r="1179" spans="1:3">
      <c r="A1179" s="2"/>
      <c r="B1179" s="142"/>
      <c r="C1179" s="4"/>
    </row>
    <row r="1180" spans="1:3">
      <c r="A1180" s="2"/>
      <c r="B1180" s="142"/>
      <c r="C1180" s="4"/>
    </row>
    <row r="1181" spans="1:3">
      <c r="A1181" s="2"/>
      <c r="B1181" s="142"/>
      <c r="C1181" s="4"/>
    </row>
    <row r="1182" spans="1:3">
      <c r="A1182" s="2"/>
      <c r="B1182" s="142"/>
      <c r="C1182" s="4"/>
    </row>
    <row r="1183" spans="1:3">
      <c r="A1183" s="2"/>
      <c r="B1183" s="142"/>
      <c r="C1183" s="4"/>
    </row>
    <row r="1184" spans="1:3">
      <c r="A1184" s="2"/>
      <c r="B1184" s="142"/>
      <c r="C1184" s="4"/>
    </row>
    <row r="1185" spans="1:3">
      <c r="A1185" s="2"/>
      <c r="B1185" s="142"/>
      <c r="C1185" s="4"/>
    </row>
    <row r="1186" spans="1:3">
      <c r="A1186" s="2"/>
      <c r="B1186" s="142"/>
      <c r="C1186" s="4"/>
    </row>
    <row r="1187" spans="1:3">
      <c r="A1187" s="2"/>
      <c r="B1187" s="142"/>
      <c r="C1187" s="4"/>
    </row>
    <row r="1188" spans="1:3">
      <c r="A1188" s="2"/>
      <c r="B1188" s="142"/>
      <c r="C1188" s="4"/>
    </row>
    <row r="1189" spans="1:3">
      <c r="A1189" s="2"/>
      <c r="B1189" s="142"/>
      <c r="C1189" s="4"/>
    </row>
    <row r="1190" spans="1:3">
      <c r="A1190" s="2"/>
      <c r="B1190" s="142"/>
      <c r="C1190" s="4"/>
    </row>
    <row r="1191" spans="1:3">
      <c r="A1191" s="2"/>
      <c r="B1191" s="142"/>
      <c r="C1191" s="4"/>
    </row>
    <row r="1192" spans="1:3">
      <c r="A1192" s="2"/>
      <c r="B1192" s="142"/>
      <c r="C1192" s="4"/>
    </row>
    <row r="1193" spans="1:3">
      <c r="A1193" s="2"/>
      <c r="B1193" s="142"/>
      <c r="C1193" s="4"/>
    </row>
    <row r="1194" spans="1:3">
      <c r="A1194" s="2"/>
      <c r="B1194" s="142"/>
      <c r="C1194" s="4"/>
    </row>
    <row r="1195" spans="1:3">
      <c r="A1195" s="2"/>
      <c r="B1195" s="142"/>
      <c r="C1195" s="4"/>
    </row>
    <row r="1196" spans="1:3">
      <c r="A1196" s="2"/>
      <c r="B1196" s="142"/>
      <c r="C1196" s="4"/>
    </row>
    <row r="1197" spans="1:3">
      <c r="A1197" s="2"/>
      <c r="B1197" s="142"/>
      <c r="C1197" s="4"/>
    </row>
    <row r="1198" spans="1:3">
      <c r="A1198" s="2"/>
      <c r="B1198" s="142"/>
      <c r="C1198" s="4"/>
    </row>
    <row r="1199" spans="1:3">
      <c r="A1199" s="2"/>
      <c r="B1199" s="142"/>
      <c r="C1199" s="4"/>
    </row>
    <row r="1200" spans="1:3">
      <c r="A1200" s="2"/>
      <c r="B1200" s="142"/>
      <c r="C1200" s="4"/>
    </row>
    <row r="1201" spans="1:3">
      <c r="A1201" s="2"/>
      <c r="B1201" s="142"/>
      <c r="C1201" s="4"/>
    </row>
    <row r="1202" spans="1:3">
      <c r="A1202" s="2"/>
      <c r="B1202" s="142"/>
      <c r="C1202" s="4"/>
    </row>
    <row r="1203" spans="1:3">
      <c r="A1203" s="2"/>
      <c r="B1203" s="142"/>
      <c r="C1203" s="4"/>
    </row>
    <row r="1204" spans="1:3">
      <c r="A1204" s="2"/>
      <c r="B1204" s="142"/>
      <c r="C1204" s="4"/>
    </row>
    <row r="1205" spans="1:3">
      <c r="A1205" s="2"/>
      <c r="B1205" s="142"/>
      <c r="C1205" s="4"/>
    </row>
    <row r="1206" spans="1:3">
      <c r="A1206" s="2"/>
      <c r="B1206" s="142"/>
      <c r="C1206" s="4"/>
    </row>
    <row r="1207" spans="1:3">
      <c r="A1207" s="2"/>
      <c r="B1207" s="142"/>
      <c r="C1207" s="4"/>
    </row>
    <row r="1208" spans="1:3">
      <c r="A1208" s="2"/>
      <c r="B1208" s="142"/>
      <c r="C1208" s="4"/>
    </row>
    <row r="1209" spans="1:3">
      <c r="A1209" s="2"/>
      <c r="B1209" s="142"/>
      <c r="C1209" s="4"/>
    </row>
    <row r="1210" spans="1:3">
      <c r="A1210" s="2"/>
      <c r="B1210" s="142"/>
      <c r="C1210" s="4"/>
    </row>
    <row r="1211" spans="1:3">
      <c r="A1211" s="2"/>
      <c r="B1211" s="142"/>
      <c r="C1211" s="4"/>
    </row>
    <row r="1212" spans="1:3">
      <c r="A1212" s="2"/>
      <c r="B1212" s="142"/>
      <c r="C1212" s="4"/>
    </row>
    <row r="1213" spans="1:3">
      <c r="A1213" s="2"/>
      <c r="B1213" s="142"/>
      <c r="C1213" s="4"/>
    </row>
    <row r="1214" spans="1:3">
      <c r="A1214" s="2"/>
      <c r="B1214" s="142"/>
      <c r="C1214" s="4"/>
    </row>
    <row r="1215" spans="1:3">
      <c r="A1215" s="2"/>
      <c r="B1215" s="142"/>
      <c r="C1215" s="4"/>
    </row>
    <row r="1216" spans="1:3">
      <c r="A1216" s="2"/>
      <c r="B1216" s="142"/>
      <c r="C1216" s="4"/>
    </row>
    <row r="1217" spans="1:3">
      <c r="A1217" s="2"/>
      <c r="B1217" s="142"/>
      <c r="C1217" s="4"/>
    </row>
    <row r="1218" spans="1:3">
      <c r="A1218" s="2"/>
      <c r="B1218" s="142"/>
      <c r="C1218" s="4"/>
    </row>
    <row r="1219" spans="1:3">
      <c r="A1219" s="2"/>
      <c r="B1219" s="142"/>
      <c r="C1219" s="4"/>
    </row>
    <row r="1220" spans="1:3">
      <c r="A1220" s="2"/>
      <c r="B1220" s="142"/>
      <c r="C1220" s="4"/>
    </row>
    <row r="1221" spans="1:3">
      <c r="A1221" s="2"/>
      <c r="B1221" s="142"/>
      <c r="C1221" s="4"/>
    </row>
    <row r="1222" spans="1:3">
      <c r="A1222" s="2"/>
      <c r="B1222" s="142"/>
      <c r="C1222" s="4"/>
    </row>
    <row r="1223" spans="1:3">
      <c r="A1223" s="2"/>
      <c r="B1223" s="142"/>
      <c r="C1223" s="4"/>
    </row>
    <row r="1224" spans="1:3">
      <c r="A1224" s="2"/>
      <c r="B1224" s="142"/>
      <c r="C1224" s="4"/>
    </row>
    <row r="1225" spans="1:3">
      <c r="A1225" s="2"/>
      <c r="B1225" s="142"/>
      <c r="C1225" s="4"/>
    </row>
    <row r="1226" spans="1:3">
      <c r="A1226" s="2"/>
      <c r="B1226" s="142"/>
      <c r="C1226" s="4"/>
    </row>
    <row r="1227" spans="1:3">
      <c r="A1227" s="2"/>
      <c r="B1227" s="142"/>
      <c r="C1227" s="4"/>
    </row>
    <row r="1228" spans="1:3">
      <c r="A1228" s="2"/>
      <c r="B1228" s="142"/>
      <c r="C1228" s="4"/>
    </row>
    <row r="1229" spans="1:3">
      <c r="A1229" s="2"/>
      <c r="B1229" s="142"/>
      <c r="C1229" s="4"/>
    </row>
    <row r="1230" spans="1:3">
      <c r="A1230" s="2"/>
      <c r="B1230" s="142"/>
      <c r="C1230" s="4"/>
    </row>
    <row r="1231" spans="1:3">
      <c r="A1231" s="2"/>
      <c r="B1231" s="142"/>
      <c r="C1231" s="4"/>
    </row>
    <row r="1232" spans="1:3">
      <c r="A1232" s="2"/>
      <c r="B1232" s="142"/>
      <c r="C1232" s="4"/>
    </row>
    <row r="1233" spans="1:3">
      <c r="A1233" s="2"/>
      <c r="B1233" s="142"/>
      <c r="C1233" s="4"/>
    </row>
    <row r="1234" spans="1:3">
      <c r="A1234" s="2"/>
      <c r="B1234" s="142"/>
      <c r="C1234" s="4"/>
    </row>
    <row r="1235" spans="1:3">
      <c r="A1235" s="2"/>
      <c r="B1235" s="142"/>
      <c r="C1235" s="4"/>
    </row>
    <row r="1236" spans="1:3">
      <c r="A1236" s="2"/>
      <c r="B1236" s="142"/>
      <c r="C1236" s="4"/>
    </row>
    <row r="1237" spans="1:3">
      <c r="A1237" s="2"/>
      <c r="B1237" s="142"/>
      <c r="C1237" s="4"/>
    </row>
    <row r="1238" spans="1:3">
      <c r="A1238" s="2"/>
      <c r="B1238" s="142"/>
      <c r="C1238" s="4"/>
    </row>
    <row r="1239" spans="1:3">
      <c r="A1239" s="2"/>
      <c r="B1239" s="142"/>
      <c r="C1239" s="4"/>
    </row>
    <row r="1240" spans="1:3">
      <c r="A1240" s="2"/>
      <c r="B1240" s="142"/>
      <c r="C1240" s="4"/>
    </row>
    <row r="1241" spans="1:3">
      <c r="A1241" s="2"/>
      <c r="B1241" s="142"/>
      <c r="C1241" s="4"/>
    </row>
    <row r="1242" spans="1:3">
      <c r="A1242" s="2"/>
      <c r="B1242" s="142"/>
      <c r="C1242" s="4"/>
    </row>
    <row r="1243" spans="1:3">
      <c r="A1243" s="2"/>
      <c r="B1243" s="142"/>
      <c r="C1243" s="4"/>
    </row>
    <row r="1244" spans="1:3">
      <c r="A1244" s="2"/>
      <c r="B1244" s="142"/>
      <c r="C1244" s="4"/>
    </row>
    <row r="1245" spans="1:3">
      <c r="A1245" s="2"/>
      <c r="B1245" s="142"/>
      <c r="C1245" s="4"/>
    </row>
    <row r="1246" spans="1:3">
      <c r="A1246" s="2"/>
      <c r="B1246" s="142"/>
      <c r="C1246" s="4"/>
    </row>
    <row r="1247" spans="1:3">
      <c r="A1247" s="2"/>
      <c r="B1247" s="142"/>
      <c r="C1247" s="4"/>
    </row>
    <row r="1248" spans="1:3">
      <c r="A1248" s="2"/>
      <c r="B1248" s="142"/>
      <c r="C1248" s="4"/>
    </row>
    <row r="1249" spans="1:3">
      <c r="A1249" s="2"/>
      <c r="B1249" s="142"/>
      <c r="C1249" s="4"/>
    </row>
    <row r="1250" spans="1:3">
      <c r="A1250" s="2"/>
      <c r="B1250" s="142"/>
      <c r="C1250" s="4"/>
    </row>
    <row r="1251" spans="1:3">
      <c r="A1251" s="2"/>
      <c r="B1251" s="142"/>
      <c r="C1251" s="4"/>
    </row>
    <row r="1252" spans="1:3">
      <c r="A1252" s="2"/>
      <c r="B1252" s="142"/>
      <c r="C1252" s="4"/>
    </row>
    <row r="1253" spans="1:3">
      <c r="A1253" s="2"/>
      <c r="B1253" s="142"/>
      <c r="C1253" s="4"/>
    </row>
    <row r="1254" spans="1:3">
      <c r="A1254" s="2"/>
      <c r="B1254" s="142"/>
      <c r="C1254" s="4"/>
    </row>
    <row r="1255" spans="1:3">
      <c r="A1255" s="2"/>
      <c r="B1255" s="142"/>
      <c r="C1255" s="4"/>
    </row>
    <row r="1256" spans="1:3">
      <c r="A1256" s="2"/>
      <c r="B1256" s="142"/>
      <c r="C1256" s="4"/>
    </row>
    <row r="1257" spans="1:3">
      <c r="A1257" s="2"/>
      <c r="B1257" s="142"/>
      <c r="C1257" s="4"/>
    </row>
    <row r="1258" spans="1:3">
      <c r="A1258" s="2"/>
      <c r="B1258" s="142"/>
      <c r="C1258" s="4"/>
    </row>
    <row r="1259" spans="1:3">
      <c r="A1259" s="2"/>
      <c r="B1259" s="142"/>
      <c r="C1259" s="4"/>
    </row>
    <row r="1260" spans="1:3">
      <c r="A1260" s="2"/>
      <c r="B1260" s="142"/>
      <c r="C1260" s="4"/>
    </row>
    <row r="1261" spans="1:3">
      <c r="A1261" s="2"/>
      <c r="B1261" s="142"/>
      <c r="C1261" s="4"/>
    </row>
    <row r="1262" spans="1:3">
      <c r="A1262" s="2"/>
      <c r="B1262" s="142"/>
      <c r="C1262" s="4"/>
    </row>
    <row r="1263" spans="1:3">
      <c r="A1263" s="2"/>
      <c r="B1263" s="142"/>
      <c r="C1263" s="4"/>
    </row>
    <row r="1264" spans="1:3">
      <c r="A1264" s="2"/>
      <c r="B1264" s="142"/>
      <c r="C1264" s="4"/>
    </row>
    <row r="1265" spans="1:3">
      <c r="A1265" s="2"/>
      <c r="B1265" s="142"/>
      <c r="C1265" s="4"/>
    </row>
    <row r="1266" spans="1:3">
      <c r="A1266" s="2"/>
      <c r="B1266" s="142"/>
      <c r="C1266" s="4"/>
    </row>
    <row r="1267" spans="1:3">
      <c r="A1267" s="2"/>
      <c r="B1267" s="142"/>
      <c r="C1267" s="4"/>
    </row>
    <row r="1268" spans="1:3">
      <c r="A1268" s="2"/>
      <c r="B1268" s="142"/>
      <c r="C1268" s="4"/>
    </row>
    <row r="1269" spans="1:3">
      <c r="A1269" s="2"/>
      <c r="B1269" s="142"/>
      <c r="C1269" s="4"/>
    </row>
    <row r="1270" spans="1:3">
      <c r="A1270" s="2"/>
      <c r="B1270" s="142"/>
      <c r="C1270" s="4"/>
    </row>
    <row r="1271" spans="1:3">
      <c r="A1271" s="2"/>
      <c r="B1271" s="142"/>
      <c r="C1271" s="4"/>
    </row>
    <row r="1272" spans="1:3">
      <c r="A1272" s="2"/>
      <c r="B1272" s="142"/>
      <c r="C1272" s="4"/>
    </row>
    <row r="1273" spans="1:3">
      <c r="A1273" s="2"/>
      <c r="B1273" s="142"/>
      <c r="C1273" s="4"/>
    </row>
    <row r="1274" spans="1:3">
      <c r="A1274" s="2"/>
      <c r="B1274" s="142"/>
      <c r="C1274" s="4"/>
    </row>
    <row r="1275" spans="1:3">
      <c r="A1275" s="2"/>
      <c r="B1275" s="142"/>
      <c r="C1275" s="4"/>
    </row>
    <row r="1276" spans="1:3">
      <c r="A1276" s="2"/>
      <c r="B1276" s="142"/>
      <c r="C1276" s="4"/>
    </row>
    <row r="1277" spans="1:3">
      <c r="A1277" s="2"/>
      <c r="B1277" s="142"/>
      <c r="C1277" s="4"/>
    </row>
    <row r="1278" spans="1:3">
      <c r="A1278" s="2"/>
      <c r="B1278" s="142"/>
      <c r="C1278" s="4"/>
    </row>
    <row r="1279" spans="1:3">
      <c r="A1279" s="2"/>
      <c r="B1279" s="142"/>
      <c r="C1279" s="4"/>
    </row>
    <row r="1280" spans="1:3">
      <c r="A1280" s="2"/>
      <c r="B1280" s="142"/>
      <c r="C1280" s="4"/>
    </row>
    <row r="1281" spans="1:3">
      <c r="A1281" s="2"/>
      <c r="B1281" s="142"/>
      <c r="C1281" s="4"/>
    </row>
    <row r="1282" spans="1:3">
      <c r="A1282" s="2"/>
      <c r="B1282" s="142"/>
      <c r="C1282" s="4"/>
    </row>
    <row r="1283" spans="1:3">
      <c r="A1283" s="2"/>
      <c r="B1283" s="142"/>
      <c r="C1283" s="4"/>
    </row>
    <row r="1284" spans="1:3">
      <c r="A1284" s="2"/>
      <c r="B1284" s="142"/>
      <c r="C1284" s="4"/>
    </row>
    <row r="1285" spans="1:3">
      <c r="A1285" s="2"/>
      <c r="B1285" s="142"/>
      <c r="C1285" s="4"/>
    </row>
    <row r="1286" spans="1:3">
      <c r="A1286" s="2"/>
      <c r="B1286" s="142"/>
      <c r="C1286" s="4"/>
    </row>
    <row r="1287" spans="1:3">
      <c r="A1287" s="2"/>
      <c r="B1287" s="142"/>
      <c r="C1287" s="4"/>
    </row>
    <row r="1288" spans="1:3">
      <c r="A1288" s="2"/>
      <c r="B1288" s="142"/>
      <c r="C1288" s="4"/>
    </row>
    <row r="1289" spans="1:3">
      <c r="A1289" s="2"/>
      <c r="B1289" s="142"/>
      <c r="C1289" s="4"/>
    </row>
    <row r="1290" spans="1:3">
      <c r="A1290" s="2"/>
      <c r="B1290" s="142"/>
      <c r="C1290" s="4"/>
    </row>
    <row r="1291" spans="1:3">
      <c r="A1291" s="2"/>
      <c r="B1291" s="142"/>
      <c r="C1291" s="4"/>
    </row>
    <row r="1292" spans="1:3">
      <c r="A1292" s="2"/>
      <c r="B1292" s="142"/>
      <c r="C1292" s="4"/>
    </row>
    <row r="1293" spans="1:3">
      <c r="A1293" s="2"/>
      <c r="B1293" s="142"/>
      <c r="C1293" s="4"/>
    </row>
    <row r="1294" spans="1:3">
      <c r="A1294" s="2"/>
      <c r="B1294" s="142"/>
      <c r="C1294" s="4"/>
    </row>
    <row r="1295" spans="1:3">
      <c r="A1295" s="2"/>
      <c r="B1295" s="142"/>
      <c r="C1295" s="4"/>
    </row>
    <row r="1296" spans="1:3">
      <c r="A1296" s="2"/>
      <c r="B1296" s="142"/>
      <c r="C1296" s="4"/>
    </row>
    <row r="1297" spans="1:3">
      <c r="A1297" s="2"/>
      <c r="B1297" s="142"/>
      <c r="C1297" s="4"/>
    </row>
    <row r="1298" spans="1:3">
      <c r="A1298" s="2"/>
      <c r="B1298" s="142"/>
      <c r="C1298" s="4"/>
    </row>
    <row r="1299" spans="1:3">
      <c r="A1299" s="2"/>
      <c r="B1299" s="142"/>
      <c r="C1299" s="4"/>
    </row>
    <row r="1300" spans="1:3">
      <c r="A1300" s="2"/>
      <c r="B1300" s="142"/>
      <c r="C1300" s="4"/>
    </row>
    <row r="1301" spans="1:3">
      <c r="A1301" s="2"/>
      <c r="B1301" s="142"/>
      <c r="C1301" s="4"/>
    </row>
    <row r="1302" spans="1:3">
      <c r="A1302" s="2"/>
      <c r="B1302" s="142"/>
      <c r="C1302" s="4"/>
    </row>
    <row r="1303" spans="1:3">
      <c r="A1303" s="2"/>
      <c r="B1303" s="142"/>
      <c r="C1303" s="4"/>
    </row>
    <row r="1304" spans="1:3">
      <c r="A1304" s="2"/>
      <c r="B1304" s="142"/>
      <c r="C1304" s="4"/>
    </row>
    <row r="1305" spans="1:3">
      <c r="A1305" s="2"/>
      <c r="B1305" s="142"/>
      <c r="C1305" s="4"/>
    </row>
    <row r="1306" spans="1:3">
      <c r="A1306" s="2"/>
      <c r="B1306" s="142"/>
      <c r="C1306" s="4"/>
    </row>
    <row r="1307" spans="1:3">
      <c r="A1307" s="2"/>
      <c r="B1307" s="142"/>
      <c r="C1307" s="4"/>
    </row>
    <row r="1308" spans="1:3">
      <c r="A1308" s="2"/>
      <c r="B1308" s="142"/>
      <c r="C1308" s="4"/>
    </row>
    <row r="1309" spans="1:3">
      <c r="A1309" s="2"/>
      <c r="B1309" s="142"/>
      <c r="C1309" s="4"/>
    </row>
    <row r="1310" spans="1:3">
      <c r="A1310" s="2"/>
      <c r="B1310" s="142"/>
      <c r="C1310" s="4"/>
    </row>
    <row r="1311" spans="1:3">
      <c r="A1311" s="2"/>
      <c r="B1311" s="142"/>
      <c r="C1311" s="4"/>
    </row>
    <row r="1312" spans="1:3">
      <c r="A1312" s="2"/>
      <c r="B1312" s="142"/>
      <c r="C1312" s="4"/>
    </row>
    <row r="1313" spans="1:3">
      <c r="A1313" s="2"/>
      <c r="B1313" s="142"/>
      <c r="C1313" s="4"/>
    </row>
    <row r="1314" spans="1:3">
      <c r="A1314" s="2"/>
      <c r="B1314" s="142"/>
      <c r="C1314" s="4"/>
    </row>
    <row r="1315" spans="1:3">
      <c r="A1315" s="2"/>
      <c r="B1315" s="142"/>
      <c r="C1315" s="4"/>
    </row>
    <row r="1316" spans="1:3">
      <c r="A1316" s="2"/>
      <c r="B1316" s="142"/>
      <c r="C1316" s="4"/>
    </row>
    <row r="1317" spans="1:3">
      <c r="A1317" s="2"/>
      <c r="B1317" s="142"/>
      <c r="C1317" s="4"/>
    </row>
    <row r="1318" spans="1:3">
      <c r="A1318" s="2"/>
      <c r="B1318" s="142"/>
      <c r="C1318" s="4"/>
    </row>
    <row r="1319" spans="1:3">
      <c r="A1319" s="2"/>
      <c r="B1319" s="142"/>
      <c r="C1319" s="4"/>
    </row>
    <row r="1320" spans="1:3">
      <c r="A1320" s="2"/>
      <c r="B1320" s="142"/>
      <c r="C1320" s="4"/>
    </row>
    <row r="1321" spans="1:3">
      <c r="A1321" s="2"/>
      <c r="B1321" s="142"/>
      <c r="C1321" s="4"/>
    </row>
    <row r="1322" spans="1:3">
      <c r="A1322" s="2"/>
      <c r="B1322" s="142"/>
      <c r="C1322" s="4"/>
    </row>
    <row r="1323" spans="1:3">
      <c r="A1323" s="2"/>
      <c r="B1323" s="142"/>
      <c r="C1323" s="4"/>
    </row>
    <row r="1324" spans="1:3">
      <c r="A1324" s="2"/>
      <c r="B1324" s="142"/>
      <c r="C1324" s="4"/>
    </row>
    <row r="1325" spans="1:3">
      <c r="A1325" s="2"/>
      <c r="B1325" s="142"/>
      <c r="C1325" s="4"/>
    </row>
    <row r="1326" spans="1:3">
      <c r="A1326" s="2"/>
      <c r="B1326" s="142"/>
      <c r="C1326" s="4"/>
    </row>
    <row r="1327" spans="1:3">
      <c r="A1327" s="2"/>
      <c r="B1327" s="142"/>
      <c r="C1327" s="4"/>
    </row>
    <row r="1328" spans="1:3">
      <c r="A1328" s="2"/>
      <c r="B1328" s="142"/>
      <c r="C1328" s="4"/>
    </row>
    <row r="1329" spans="1:3">
      <c r="A1329" s="2"/>
      <c r="B1329" s="142"/>
      <c r="C1329" s="4"/>
    </row>
    <row r="1330" spans="1:3">
      <c r="A1330" s="2"/>
      <c r="B1330" s="142"/>
      <c r="C1330" s="4"/>
    </row>
    <row r="1331" spans="1:3">
      <c r="A1331" s="2"/>
      <c r="B1331" s="142"/>
      <c r="C1331" s="4"/>
    </row>
    <row r="1332" spans="1:3">
      <c r="A1332" s="2"/>
      <c r="B1332" s="142"/>
      <c r="C1332" s="4"/>
    </row>
    <row r="1333" spans="1:3">
      <c r="A1333" s="2"/>
      <c r="B1333" s="142"/>
      <c r="C1333" s="4"/>
    </row>
    <row r="1334" spans="1:3">
      <c r="A1334" s="2"/>
      <c r="B1334" s="142"/>
      <c r="C1334" s="4"/>
    </row>
    <row r="1335" spans="1:3">
      <c r="A1335" s="2"/>
      <c r="B1335" s="142"/>
      <c r="C1335" s="4"/>
    </row>
    <row r="1336" spans="1:3">
      <c r="A1336" s="2"/>
      <c r="B1336" s="142"/>
      <c r="C1336" s="4"/>
    </row>
    <row r="1337" spans="1:3">
      <c r="A1337" s="2"/>
      <c r="B1337" s="142"/>
      <c r="C1337" s="4"/>
    </row>
    <row r="1338" spans="1:3">
      <c r="A1338" s="2"/>
      <c r="B1338" s="142"/>
      <c r="C1338" s="4"/>
    </row>
    <row r="1339" spans="1:3">
      <c r="A1339" s="2"/>
      <c r="B1339" s="142"/>
      <c r="C1339" s="4"/>
    </row>
    <row r="1340" spans="1:3">
      <c r="A1340" s="2"/>
      <c r="B1340" s="142"/>
      <c r="C1340" s="4"/>
    </row>
    <row r="1341" spans="1:3">
      <c r="A1341" s="2"/>
      <c r="B1341" s="142"/>
      <c r="C1341" s="4"/>
    </row>
    <row r="1342" spans="1:3">
      <c r="A1342" s="2"/>
      <c r="B1342" s="142"/>
      <c r="C1342" s="4"/>
    </row>
    <row r="1343" spans="1:3">
      <c r="A1343" s="2"/>
      <c r="B1343" s="142"/>
      <c r="C1343" s="4"/>
    </row>
    <row r="1344" spans="1:3">
      <c r="A1344" s="2"/>
      <c r="B1344" s="142"/>
      <c r="C1344" s="4"/>
    </row>
    <row r="1345" spans="1:3">
      <c r="A1345" s="2"/>
      <c r="B1345" s="142"/>
      <c r="C1345" s="4"/>
    </row>
    <row r="1346" spans="1:3">
      <c r="A1346" s="2"/>
      <c r="B1346" s="142"/>
      <c r="C1346" s="4"/>
    </row>
    <row r="1347" spans="1:3">
      <c r="A1347" s="2"/>
      <c r="B1347" s="142"/>
      <c r="C1347" s="4"/>
    </row>
    <row r="1348" spans="1:3">
      <c r="A1348" s="2"/>
      <c r="B1348" s="142"/>
      <c r="C1348" s="4"/>
    </row>
    <row r="1349" spans="1:3">
      <c r="A1349" s="2"/>
      <c r="B1349" s="142"/>
      <c r="C1349" s="4"/>
    </row>
    <row r="1350" spans="1:3">
      <c r="A1350" s="2"/>
      <c r="B1350" s="142"/>
      <c r="C1350" s="4"/>
    </row>
    <row r="1351" spans="1:3">
      <c r="A1351" s="2"/>
      <c r="B1351" s="142"/>
      <c r="C1351" s="4"/>
    </row>
    <row r="1352" spans="1:3">
      <c r="A1352" s="2"/>
      <c r="B1352" s="142"/>
      <c r="C1352" s="4"/>
    </row>
    <row r="1353" spans="1:3">
      <c r="A1353" s="2"/>
      <c r="B1353" s="142"/>
      <c r="C1353" s="4"/>
    </row>
    <row r="1354" spans="1:3">
      <c r="A1354" s="2"/>
      <c r="B1354" s="142"/>
      <c r="C1354" s="4"/>
    </row>
    <row r="1355" spans="1:3">
      <c r="A1355" s="2"/>
      <c r="B1355" s="142"/>
      <c r="C1355" s="4"/>
    </row>
    <row r="1356" spans="1:3">
      <c r="A1356" s="2"/>
      <c r="B1356" s="142"/>
      <c r="C1356" s="4"/>
    </row>
    <row r="1357" spans="1:3">
      <c r="A1357" s="2"/>
      <c r="B1357" s="142"/>
      <c r="C1357" s="4"/>
    </row>
    <row r="1358" spans="1:3">
      <c r="A1358" s="2"/>
      <c r="B1358" s="142"/>
      <c r="C1358" s="4"/>
    </row>
    <row r="1359" spans="1:3">
      <c r="A1359" s="2"/>
      <c r="B1359" s="142"/>
      <c r="C1359" s="4"/>
    </row>
    <row r="1360" spans="1:3">
      <c r="A1360" s="2"/>
      <c r="B1360" s="142"/>
      <c r="C1360" s="4"/>
    </row>
    <row r="1361" spans="1:3">
      <c r="A1361" s="2"/>
      <c r="B1361" s="142"/>
      <c r="C1361" s="4"/>
    </row>
    <row r="1362" spans="1:3">
      <c r="A1362" s="2"/>
      <c r="B1362" s="142"/>
      <c r="C1362" s="4"/>
    </row>
    <row r="1363" spans="1:3">
      <c r="A1363" s="2"/>
      <c r="B1363" s="142"/>
      <c r="C1363" s="4"/>
    </row>
    <row r="1364" spans="1:3">
      <c r="A1364" s="2"/>
      <c r="B1364" s="142"/>
      <c r="C1364" s="4"/>
    </row>
    <row r="1365" spans="1:3">
      <c r="A1365" s="2"/>
      <c r="B1365" s="142"/>
      <c r="C1365" s="4"/>
    </row>
    <row r="1366" spans="1:3">
      <c r="A1366" s="2"/>
      <c r="B1366" s="142"/>
      <c r="C1366" s="4"/>
    </row>
    <row r="1367" spans="1:3">
      <c r="A1367" s="2"/>
      <c r="B1367" s="142"/>
      <c r="C1367" s="4"/>
    </row>
    <row r="1368" spans="1:3">
      <c r="A1368" s="2"/>
      <c r="B1368" s="142"/>
      <c r="C1368" s="4"/>
    </row>
    <row r="1369" spans="1:3">
      <c r="A1369" s="2"/>
      <c r="B1369" s="142"/>
      <c r="C1369" s="4"/>
    </row>
    <row r="1370" spans="1:3">
      <c r="A1370" s="2"/>
      <c r="B1370" s="142"/>
      <c r="C1370" s="4"/>
    </row>
    <row r="1371" spans="1:3">
      <c r="A1371" s="2"/>
      <c r="B1371" s="142"/>
      <c r="C1371" s="4"/>
    </row>
    <row r="1372" spans="1:3">
      <c r="A1372" s="2"/>
      <c r="B1372" s="142"/>
      <c r="C1372" s="4"/>
    </row>
    <row r="1373" spans="1:3">
      <c r="A1373" s="2"/>
      <c r="B1373" s="142"/>
      <c r="C1373" s="4"/>
    </row>
    <row r="1374" spans="1:3">
      <c r="A1374" s="2"/>
      <c r="B1374" s="142"/>
      <c r="C1374" s="4"/>
    </row>
    <row r="1375" spans="1:3">
      <c r="A1375" s="2"/>
      <c r="B1375" s="142"/>
      <c r="C1375" s="4"/>
    </row>
    <row r="1376" spans="1:3">
      <c r="A1376" s="2"/>
      <c r="B1376" s="142"/>
      <c r="C1376" s="4"/>
    </row>
    <row r="1377" spans="1:3">
      <c r="A1377" s="2"/>
      <c r="B1377" s="142"/>
      <c r="C1377" s="4"/>
    </row>
    <row r="1378" spans="1:3">
      <c r="A1378" s="2"/>
      <c r="B1378" s="142"/>
      <c r="C1378" s="4"/>
    </row>
    <row r="1379" spans="1:3">
      <c r="A1379" s="2"/>
      <c r="B1379" s="142"/>
      <c r="C1379" s="4"/>
    </row>
    <row r="1380" spans="1:3">
      <c r="A1380" s="2"/>
      <c r="B1380" s="142"/>
      <c r="C1380" s="4"/>
    </row>
    <row r="1381" spans="1:3">
      <c r="A1381" s="2"/>
      <c r="B1381" s="142"/>
      <c r="C1381" s="4"/>
    </row>
    <row r="1382" spans="1:3">
      <c r="A1382" s="2"/>
      <c r="B1382" s="142"/>
      <c r="C1382" s="4"/>
    </row>
    <row r="1383" spans="1:3">
      <c r="A1383" s="2"/>
      <c r="B1383" s="142"/>
      <c r="C1383" s="4"/>
    </row>
    <row r="1384" spans="1:3">
      <c r="A1384" s="2"/>
      <c r="B1384" s="142"/>
      <c r="C1384" s="4"/>
    </row>
    <row r="1385" spans="1:3">
      <c r="A1385" s="2"/>
      <c r="B1385" s="142"/>
      <c r="C1385" s="4"/>
    </row>
    <row r="1386" spans="1:3">
      <c r="A1386" s="2"/>
      <c r="B1386" s="142"/>
      <c r="C1386" s="4"/>
    </row>
    <row r="1387" spans="1:3">
      <c r="A1387" s="2"/>
      <c r="B1387" s="142"/>
      <c r="C1387" s="4"/>
    </row>
    <row r="1388" spans="1:3">
      <c r="A1388" s="2"/>
      <c r="B1388" s="142"/>
      <c r="C1388" s="4"/>
    </row>
    <row r="1389" spans="1:3">
      <c r="A1389" s="2"/>
      <c r="B1389" s="142"/>
      <c r="C1389" s="4"/>
    </row>
    <row r="1390" spans="1:3">
      <c r="A1390" s="2"/>
      <c r="B1390" s="142"/>
      <c r="C1390" s="4"/>
    </row>
    <row r="1391" spans="1:3">
      <c r="A1391" s="2"/>
      <c r="B1391" s="142"/>
      <c r="C1391" s="4"/>
    </row>
    <row r="1392" spans="1:3">
      <c r="A1392" s="2"/>
      <c r="B1392" s="142"/>
      <c r="C1392" s="4"/>
    </row>
    <row r="1393" spans="1:3">
      <c r="A1393" s="2"/>
      <c r="B1393" s="142"/>
      <c r="C1393" s="4"/>
    </row>
    <row r="1394" spans="1:3">
      <c r="A1394" s="2"/>
      <c r="B1394" s="142"/>
      <c r="C1394" s="4"/>
    </row>
    <row r="1395" spans="1:3">
      <c r="A1395" s="2"/>
      <c r="B1395" s="142"/>
      <c r="C1395" s="4"/>
    </row>
    <row r="1396" spans="1:3">
      <c r="A1396" s="2"/>
      <c r="B1396" s="142"/>
      <c r="C1396" s="4"/>
    </row>
    <row r="1397" spans="1:3">
      <c r="A1397" s="2"/>
      <c r="B1397" s="142"/>
      <c r="C1397" s="4"/>
    </row>
    <row r="1398" spans="1:3">
      <c r="A1398" s="2"/>
      <c r="B1398" s="142"/>
      <c r="C1398" s="4"/>
    </row>
    <row r="1399" spans="1:3">
      <c r="A1399" s="2"/>
      <c r="B1399" s="142"/>
      <c r="C1399" s="4"/>
    </row>
    <row r="1400" spans="1:3">
      <c r="A1400" s="2"/>
      <c r="B1400" s="142"/>
      <c r="C1400" s="4"/>
    </row>
    <row r="1401" spans="1:3">
      <c r="A1401" s="2"/>
      <c r="B1401" s="142"/>
      <c r="C1401" s="4"/>
    </row>
    <row r="1402" spans="1:3">
      <c r="A1402" s="2"/>
      <c r="B1402" s="142"/>
      <c r="C1402" s="4"/>
    </row>
    <row r="1403" spans="1:3">
      <c r="A1403" s="2"/>
      <c r="B1403" s="142"/>
      <c r="C1403" s="4"/>
    </row>
    <row r="1404" spans="1:3">
      <c r="A1404" s="2"/>
      <c r="B1404" s="142"/>
      <c r="C1404" s="4"/>
    </row>
    <row r="1405" spans="1:3">
      <c r="A1405" s="2"/>
      <c r="B1405" s="142"/>
      <c r="C1405" s="4"/>
    </row>
    <row r="1406" spans="1:3">
      <c r="A1406" s="2"/>
      <c r="B1406" s="142"/>
      <c r="C1406" s="4"/>
    </row>
    <row r="1407" spans="1:3">
      <c r="A1407" s="2"/>
      <c r="B1407" s="142"/>
      <c r="C1407" s="4"/>
    </row>
    <row r="1408" spans="1:3">
      <c r="A1408" s="2"/>
      <c r="B1408" s="142"/>
      <c r="C1408" s="4"/>
    </row>
    <row r="1409" spans="1:3">
      <c r="A1409" s="2"/>
      <c r="B1409" s="142"/>
      <c r="C1409" s="4"/>
    </row>
    <row r="1410" spans="1:3">
      <c r="A1410" s="2"/>
      <c r="B1410" s="142"/>
      <c r="C1410" s="4"/>
    </row>
    <row r="1411" spans="1:3">
      <c r="A1411" s="2"/>
      <c r="B1411" s="142"/>
      <c r="C1411" s="4"/>
    </row>
    <row r="1412" spans="1:3">
      <c r="A1412" s="2"/>
      <c r="B1412" s="142"/>
      <c r="C1412" s="4"/>
    </row>
    <row r="1413" spans="1:3">
      <c r="A1413" s="2"/>
      <c r="B1413" s="142"/>
      <c r="C1413" s="4"/>
    </row>
    <row r="1414" spans="1:3">
      <c r="A1414" s="2"/>
      <c r="B1414" s="142"/>
      <c r="C1414" s="4"/>
    </row>
    <row r="1415" spans="1:3">
      <c r="A1415" s="2"/>
      <c r="B1415" s="142"/>
      <c r="C1415" s="4"/>
    </row>
    <row r="1416" spans="1:3">
      <c r="A1416" s="2"/>
      <c r="B1416" s="142"/>
      <c r="C1416" s="4"/>
    </row>
    <row r="1417" spans="1:3">
      <c r="A1417" s="2"/>
      <c r="B1417" s="142"/>
      <c r="C1417" s="4"/>
    </row>
    <row r="1418" spans="1:3">
      <c r="A1418" s="2"/>
      <c r="B1418" s="142"/>
      <c r="C1418" s="4"/>
    </row>
    <row r="1419" spans="1:3">
      <c r="A1419" s="2"/>
      <c r="B1419" s="142"/>
      <c r="C1419" s="4"/>
    </row>
    <row r="1420" spans="1:3">
      <c r="A1420" s="2"/>
      <c r="B1420" s="142"/>
      <c r="C1420" s="4"/>
    </row>
    <row r="1421" spans="1:3">
      <c r="A1421" s="2"/>
      <c r="B1421" s="142"/>
      <c r="C1421" s="4"/>
    </row>
    <row r="1422" spans="1:3">
      <c r="A1422" s="2"/>
      <c r="B1422" s="142"/>
      <c r="C1422" s="4"/>
    </row>
    <row r="1423" spans="1:3">
      <c r="A1423" s="2"/>
      <c r="B1423" s="142"/>
      <c r="C1423" s="4"/>
    </row>
    <row r="1424" spans="1:3">
      <c r="A1424" s="2"/>
      <c r="B1424" s="142"/>
      <c r="C1424" s="4"/>
    </row>
    <row r="1425" spans="1:3">
      <c r="A1425" s="2"/>
      <c r="B1425" s="142"/>
      <c r="C1425" s="4"/>
    </row>
    <row r="1426" spans="1:3">
      <c r="A1426" s="2"/>
      <c r="B1426" s="142"/>
      <c r="C1426" s="4"/>
    </row>
    <row r="1427" spans="1:3">
      <c r="A1427" s="2"/>
      <c r="B1427" s="142"/>
      <c r="C1427" s="4"/>
    </row>
    <row r="1428" spans="1:3">
      <c r="A1428" s="2"/>
      <c r="B1428" s="142"/>
      <c r="C1428" s="4"/>
    </row>
    <row r="1429" spans="1:3">
      <c r="A1429" s="2"/>
      <c r="B1429" s="142"/>
      <c r="C1429" s="4"/>
    </row>
    <row r="1430" spans="1:3">
      <c r="A1430" s="2"/>
      <c r="B1430" s="142"/>
      <c r="C1430" s="4"/>
    </row>
    <row r="1431" spans="1:3">
      <c r="A1431" s="2"/>
      <c r="B1431" s="142"/>
      <c r="C1431" s="4"/>
    </row>
    <row r="1432" spans="1:3">
      <c r="A1432" s="2"/>
      <c r="B1432" s="142"/>
      <c r="C1432" s="4"/>
    </row>
    <row r="1433" spans="1:3">
      <c r="A1433" s="2"/>
      <c r="B1433" s="142"/>
      <c r="C1433" s="4"/>
    </row>
    <row r="1434" spans="1:3">
      <c r="A1434" s="2"/>
      <c r="B1434" s="142"/>
      <c r="C1434" s="4"/>
    </row>
    <row r="1435" spans="1:3">
      <c r="A1435" s="2"/>
      <c r="B1435" s="142"/>
      <c r="C1435" s="4"/>
    </row>
    <row r="1436" spans="1:3">
      <c r="A1436" s="2"/>
      <c r="B1436" s="142"/>
      <c r="C1436" s="4"/>
    </row>
    <row r="1437" spans="1:3">
      <c r="A1437" s="2"/>
      <c r="B1437" s="142"/>
      <c r="C1437" s="4"/>
    </row>
    <row r="1438" spans="1:3">
      <c r="A1438" s="2"/>
      <c r="B1438" s="142"/>
      <c r="C1438" s="4"/>
    </row>
    <row r="1439" spans="1:3">
      <c r="A1439" s="2"/>
      <c r="B1439" s="142"/>
      <c r="C1439" s="4"/>
    </row>
    <row r="1440" spans="1:3">
      <c r="A1440" s="2"/>
      <c r="B1440" s="142"/>
      <c r="C1440" s="4"/>
    </row>
    <row r="1441" spans="1:3">
      <c r="A1441" s="2"/>
      <c r="B1441" s="142"/>
      <c r="C1441" s="4"/>
    </row>
    <row r="1442" spans="1:3">
      <c r="A1442" s="2"/>
      <c r="B1442" s="142"/>
      <c r="C1442" s="4"/>
    </row>
    <row r="1443" spans="1:3">
      <c r="A1443" s="2"/>
      <c r="B1443" s="142"/>
      <c r="C1443" s="4"/>
    </row>
    <row r="1444" spans="1:3">
      <c r="A1444" s="2"/>
      <c r="B1444" s="142"/>
      <c r="C1444" s="4"/>
    </row>
    <row r="1445" spans="1:3">
      <c r="A1445" s="2"/>
      <c r="B1445" s="142"/>
      <c r="C1445" s="4"/>
    </row>
    <row r="1446" spans="1:3">
      <c r="A1446" s="2"/>
      <c r="B1446" s="142"/>
      <c r="C1446" s="4"/>
    </row>
    <row r="1447" spans="1:3">
      <c r="A1447" s="2"/>
      <c r="B1447" s="142"/>
      <c r="C1447" s="4"/>
    </row>
    <row r="1448" spans="1:3">
      <c r="A1448" s="2"/>
      <c r="B1448" s="142"/>
      <c r="C1448" s="4"/>
    </row>
    <row r="1449" spans="1:3">
      <c r="A1449" s="2"/>
      <c r="B1449" s="142"/>
      <c r="C1449" s="4"/>
    </row>
    <row r="1450" spans="1:3">
      <c r="A1450" s="2"/>
      <c r="B1450" s="142"/>
      <c r="C1450" s="4"/>
    </row>
    <row r="1451" spans="1:3">
      <c r="A1451" s="2"/>
      <c r="B1451" s="142"/>
      <c r="C1451" s="4"/>
    </row>
    <row r="1452" spans="1:3">
      <c r="A1452" s="2"/>
      <c r="B1452" s="142"/>
      <c r="C1452" s="4"/>
    </row>
    <row r="1453" spans="1:3">
      <c r="A1453" s="2"/>
      <c r="B1453" s="142"/>
      <c r="C1453" s="4"/>
    </row>
    <row r="1454" spans="1:3">
      <c r="A1454" s="2"/>
      <c r="B1454" s="142"/>
      <c r="C1454" s="4"/>
    </row>
    <row r="1455" spans="1:3">
      <c r="A1455" s="2"/>
      <c r="B1455" s="142"/>
      <c r="C1455" s="4"/>
    </row>
    <row r="1456" spans="1:3">
      <c r="A1456" s="2"/>
      <c r="B1456" s="142"/>
      <c r="C1456" s="4"/>
    </row>
    <row r="1457" spans="1:3">
      <c r="A1457" s="2"/>
      <c r="B1457" s="142"/>
      <c r="C1457" s="4"/>
    </row>
    <row r="1458" spans="1:3">
      <c r="A1458" s="2"/>
      <c r="B1458" s="142"/>
      <c r="C1458" s="4"/>
    </row>
    <row r="1459" spans="1:3">
      <c r="A1459" s="2"/>
      <c r="B1459" s="142"/>
      <c r="C1459" s="4"/>
    </row>
    <row r="1460" spans="1:3">
      <c r="A1460" s="2"/>
      <c r="B1460" s="142"/>
      <c r="C1460" s="4"/>
    </row>
    <row r="1461" spans="1:3">
      <c r="A1461" s="2"/>
      <c r="B1461" s="142"/>
      <c r="C1461" s="4"/>
    </row>
    <row r="1462" spans="1:3">
      <c r="A1462" s="2"/>
      <c r="B1462" s="142"/>
      <c r="C1462" s="4"/>
    </row>
    <row r="1463" spans="1:3">
      <c r="A1463" s="2"/>
      <c r="B1463" s="142"/>
      <c r="C1463" s="4"/>
    </row>
    <row r="1464" spans="1:3">
      <c r="A1464" s="2"/>
      <c r="B1464" s="142"/>
      <c r="C1464" s="4"/>
    </row>
    <row r="1465" spans="1:3">
      <c r="A1465" s="2"/>
      <c r="B1465" s="142"/>
      <c r="C1465" s="4"/>
    </row>
    <row r="1466" spans="1:3">
      <c r="A1466" s="2"/>
      <c r="B1466" s="142"/>
      <c r="C1466" s="4"/>
    </row>
    <row r="1467" spans="1:3">
      <c r="A1467" s="2"/>
      <c r="B1467" s="142"/>
      <c r="C1467" s="4"/>
    </row>
    <row r="1468" spans="1:3">
      <c r="A1468" s="2"/>
      <c r="B1468" s="142"/>
      <c r="C1468" s="4"/>
    </row>
    <row r="1469" spans="1:3">
      <c r="A1469" s="2"/>
      <c r="B1469" s="142"/>
      <c r="C1469" s="4"/>
    </row>
    <row r="1470" spans="1:3">
      <c r="A1470" s="2"/>
      <c r="B1470" s="142"/>
      <c r="C1470" s="4"/>
    </row>
    <row r="1471" spans="1:3">
      <c r="A1471" s="2"/>
      <c r="B1471" s="142"/>
      <c r="C1471" s="4"/>
    </row>
    <row r="1472" spans="1:3">
      <c r="A1472" s="2"/>
      <c r="B1472" s="142"/>
      <c r="C1472" s="4"/>
    </row>
    <row r="1473" spans="1:3">
      <c r="A1473" s="2"/>
      <c r="B1473" s="142"/>
      <c r="C1473" s="4"/>
    </row>
    <row r="1474" spans="1:3">
      <c r="A1474" s="2"/>
      <c r="B1474" s="142"/>
      <c r="C1474" s="4"/>
    </row>
    <row r="1475" spans="1:3">
      <c r="A1475" s="2"/>
      <c r="B1475" s="142"/>
      <c r="C1475" s="4"/>
    </row>
    <row r="1476" spans="1:3">
      <c r="A1476" s="2"/>
      <c r="B1476" s="142"/>
      <c r="C1476" s="4"/>
    </row>
    <row r="1477" spans="1:3">
      <c r="A1477" s="2"/>
      <c r="B1477" s="142"/>
      <c r="C1477" s="4"/>
    </row>
    <row r="1478" spans="1:3">
      <c r="A1478" s="2"/>
      <c r="B1478" s="142"/>
      <c r="C1478" s="4"/>
    </row>
    <row r="1479" spans="1:3">
      <c r="A1479" s="2"/>
      <c r="B1479" s="142"/>
      <c r="C1479" s="4"/>
    </row>
    <row r="1480" spans="1:3">
      <c r="A1480" s="2"/>
      <c r="B1480" s="142"/>
      <c r="C1480" s="4"/>
    </row>
    <row r="1481" spans="1:3">
      <c r="A1481" s="2"/>
      <c r="B1481" s="142"/>
      <c r="C1481" s="4"/>
    </row>
    <row r="1482" spans="1:3">
      <c r="A1482" s="2"/>
      <c r="B1482" s="142"/>
      <c r="C1482" s="4"/>
    </row>
    <row r="1483" spans="1:3">
      <c r="A1483" s="2"/>
      <c r="B1483" s="142"/>
      <c r="C1483" s="4"/>
    </row>
    <row r="1484" spans="1:3">
      <c r="A1484" s="2"/>
      <c r="B1484" s="142"/>
      <c r="C1484" s="4"/>
    </row>
    <row r="1485" spans="1:3">
      <c r="A1485" s="2"/>
      <c r="B1485" s="142"/>
      <c r="C1485" s="4"/>
    </row>
    <row r="1486" spans="1:3">
      <c r="A1486" s="2"/>
      <c r="B1486" s="142"/>
      <c r="C1486" s="4"/>
    </row>
    <row r="1487" spans="1:3">
      <c r="A1487" s="2"/>
      <c r="B1487" s="142"/>
      <c r="C1487" s="4"/>
    </row>
    <row r="1488" spans="1:3">
      <c r="A1488" s="2"/>
      <c r="B1488" s="142"/>
      <c r="C1488" s="4"/>
    </row>
    <row r="1489" spans="1:3">
      <c r="A1489" s="2"/>
      <c r="B1489" s="142"/>
      <c r="C1489" s="4"/>
    </row>
    <row r="1490" spans="1:3">
      <c r="A1490" s="2"/>
      <c r="B1490" s="142"/>
      <c r="C1490" s="4"/>
    </row>
    <row r="1491" spans="1:3">
      <c r="A1491" s="2"/>
      <c r="B1491" s="142"/>
      <c r="C1491" s="4"/>
    </row>
    <row r="1492" spans="1:3">
      <c r="A1492" s="2"/>
      <c r="B1492" s="142"/>
      <c r="C1492" s="4"/>
    </row>
    <row r="1493" spans="1:3">
      <c r="A1493" s="2"/>
      <c r="B1493" s="142"/>
      <c r="C1493" s="4"/>
    </row>
    <row r="1494" spans="1:3">
      <c r="A1494" s="2"/>
      <c r="B1494" s="142"/>
      <c r="C1494" s="4"/>
    </row>
    <row r="1495" spans="1:3">
      <c r="A1495" s="2"/>
      <c r="B1495" s="142"/>
      <c r="C1495" s="4"/>
    </row>
    <row r="1496" spans="1:3">
      <c r="A1496" s="2"/>
      <c r="B1496" s="142"/>
      <c r="C1496" s="4"/>
    </row>
    <row r="1497" spans="1:3">
      <c r="A1497" s="2"/>
      <c r="B1497" s="142"/>
      <c r="C1497" s="4"/>
    </row>
    <row r="1498" spans="1:3">
      <c r="A1498" s="2"/>
      <c r="B1498" s="142"/>
      <c r="C1498" s="4"/>
    </row>
    <row r="1499" spans="1:3">
      <c r="A1499" s="2"/>
      <c r="B1499" s="142"/>
      <c r="C1499" s="4"/>
    </row>
    <row r="1500" spans="1:3">
      <c r="A1500" s="2"/>
      <c r="B1500" s="142"/>
      <c r="C1500" s="4"/>
    </row>
    <row r="1501" spans="1:3">
      <c r="A1501" s="2"/>
      <c r="B1501" s="142"/>
      <c r="C1501" s="4"/>
    </row>
    <row r="1502" spans="1:3">
      <c r="A1502" s="2"/>
      <c r="B1502" s="142"/>
      <c r="C1502" s="4"/>
    </row>
    <row r="1503" spans="1:3">
      <c r="A1503" s="2"/>
      <c r="B1503" s="142"/>
      <c r="C1503" s="4"/>
    </row>
    <row r="1504" spans="1:3">
      <c r="A1504" s="2"/>
      <c r="B1504" s="142"/>
      <c r="C1504" s="4"/>
    </row>
    <row r="1505" spans="1:3">
      <c r="A1505" s="2"/>
      <c r="B1505" s="142"/>
      <c r="C1505" s="4"/>
    </row>
    <row r="1506" spans="1:3">
      <c r="A1506" s="2"/>
      <c r="B1506" s="142"/>
      <c r="C1506" s="4"/>
    </row>
    <row r="1507" spans="1:3">
      <c r="A1507" s="2"/>
      <c r="B1507" s="142"/>
      <c r="C1507" s="4"/>
    </row>
    <row r="1508" spans="1:3">
      <c r="A1508" s="2"/>
      <c r="B1508" s="142"/>
      <c r="C1508" s="4"/>
    </row>
    <row r="1509" spans="1:3">
      <c r="A1509" s="2"/>
      <c r="B1509" s="142"/>
      <c r="C1509" s="4"/>
    </row>
    <row r="1510" spans="1:3">
      <c r="A1510" s="2"/>
      <c r="B1510" s="142"/>
      <c r="C1510" s="4"/>
    </row>
    <row r="1511" spans="1:3">
      <c r="A1511" s="2"/>
      <c r="B1511" s="142"/>
      <c r="C1511" s="4"/>
    </row>
    <row r="1512" spans="1:3">
      <c r="A1512" s="2"/>
      <c r="B1512" s="142"/>
      <c r="C1512" s="4"/>
    </row>
    <row r="1513" spans="1:3">
      <c r="A1513" s="2"/>
      <c r="B1513" s="142"/>
      <c r="C1513" s="4"/>
    </row>
    <row r="1514" spans="1:3">
      <c r="A1514" s="2"/>
      <c r="B1514" s="142"/>
      <c r="C1514" s="4"/>
    </row>
    <row r="1515" spans="1:3">
      <c r="A1515" s="2"/>
      <c r="B1515" s="142"/>
      <c r="C1515" s="4"/>
    </row>
    <row r="1516" spans="1:3">
      <c r="A1516" s="2"/>
      <c r="B1516" s="142"/>
      <c r="C1516" s="4"/>
    </row>
    <row r="1517" spans="1:3">
      <c r="A1517" s="2"/>
      <c r="B1517" s="142"/>
      <c r="C1517" s="4"/>
    </row>
    <row r="1518" spans="1:3">
      <c r="A1518" s="2"/>
      <c r="B1518" s="142"/>
      <c r="C1518" s="4"/>
    </row>
    <row r="1519" spans="1:3">
      <c r="A1519" s="2"/>
      <c r="B1519" s="142"/>
      <c r="C1519" s="4"/>
    </row>
    <row r="1520" spans="1:3">
      <c r="A1520" s="2"/>
      <c r="B1520" s="142"/>
      <c r="C1520" s="4"/>
    </row>
    <row r="1521" spans="1:3">
      <c r="A1521" s="2"/>
      <c r="B1521" s="142"/>
      <c r="C1521" s="4"/>
    </row>
    <row r="1522" spans="1:3">
      <c r="A1522" s="2"/>
      <c r="B1522" s="142"/>
      <c r="C1522" s="4"/>
    </row>
    <row r="1523" spans="1:3">
      <c r="A1523" s="2"/>
      <c r="B1523" s="142"/>
      <c r="C1523" s="4"/>
    </row>
    <row r="1524" spans="1:3">
      <c r="A1524" s="2"/>
      <c r="B1524" s="142"/>
      <c r="C1524" s="4"/>
    </row>
    <row r="1525" spans="1:3">
      <c r="A1525" s="2"/>
      <c r="B1525" s="142"/>
      <c r="C1525" s="4"/>
    </row>
    <row r="1526" spans="1:3">
      <c r="A1526" s="2"/>
      <c r="B1526" s="142"/>
      <c r="C1526" s="4"/>
    </row>
    <row r="1527" spans="1:3">
      <c r="A1527" s="2"/>
      <c r="B1527" s="142"/>
      <c r="C1527" s="4"/>
    </row>
    <row r="1528" spans="1:3">
      <c r="A1528" s="2"/>
      <c r="B1528" s="142"/>
      <c r="C1528" s="4"/>
    </row>
    <row r="1529" spans="1:3">
      <c r="A1529" s="2"/>
      <c r="B1529" s="142"/>
      <c r="C1529" s="4"/>
    </row>
    <row r="1530" spans="1:3">
      <c r="A1530" s="2"/>
      <c r="B1530" s="142"/>
      <c r="C1530" s="4"/>
    </row>
    <row r="1531" spans="1:3">
      <c r="A1531" s="2"/>
      <c r="B1531" s="142"/>
      <c r="C1531" s="4"/>
    </row>
    <row r="1532" spans="1:3">
      <c r="A1532" s="2"/>
      <c r="B1532" s="142"/>
      <c r="C1532" s="4"/>
    </row>
    <row r="1533" spans="1:3">
      <c r="A1533" s="2"/>
      <c r="B1533" s="142"/>
      <c r="C1533" s="4"/>
    </row>
    <row r="1534" spans="1:3">
      <c r="A1534" s="2"/>
      <c r="B1534" s="142"/>
      <c r="C1534" s="4"/>
    </row>
    <row r="1535" spans="1:3">
      <c r="A1535" s="2"/>
      <c r="B1535" s="142"/>
      <c r="C1535" s="4"/>
    </row>
    <row r="1536" spans="1:3">
      <c r="A1536" s="2"/>
      <c r="B1536" s="142"/>
      <c r="C1536" s="4"/>
    </row>
    <row r="1537" spans="1:3">
      <c r="A1537" s="2"/>
      <c r="B1537" s="142"/>
      <c r="C1537" s="4"/>
    </row>
    <row r="1538" spans="1:3">
      <c r="A1538" s="2"/>
      <c r="B1538" s="142"/>
      <c r="C1538" s="4"/>
    </row>
    <row r="1539" spans="1:3">
      <c r="A1539" s="2"/>
      <c r="B1539" s="142"/>
      <c r="C1539" s="4"/>
    </row>
    <row r="1540" spans="1:3">
      <c r="A1540" s="2"/>
      <c r="B1540" s="142"/>
      <c r="C1540" s="4"/>
    </row>
    <row r="1541" spans="1:3">
      <c r="A1541" s="2"/>
      <c r="B1541" s="142"/>
      <c r="C1541" s="4"/>
    </row>
    <row r="1542" spans="1:3">
      <c r="A1542" s="2"/>
      <c r="B1542" s="142"/>
      <c r="C1542" s="4"/>
    </row>
    <row r="1543" spans="1:3">
      <c r="A1543" s="2"/>
      <c r="B1543" s="142"/>
      <c r="C1543" s="4"/>
    </row>
    <row r="1544" spans="1:3">
      <c r="A1544" s="2"/>
      <c r="B1544" s="142"/>
      <c r="C1544" s="4"/>
    </row>
    <row r="1545" spans="1:3">
      <c r="A1545" s="2"/>
      <c r="B1545" s="142"/>
      <c r="C1545" s="4"/>
    </row>
    <row r="1546" spans="1:3">
      <c r="A1546" s="2"/>
      <c r="B1546" s="142"/>
      <c r="C1546" s="4"/>
    </row>
    <row r="1547" spans="1:3">
      <c r="A1547" s="2"/>
      <c r="B1547" s="142"/>
      <c r="C1547" s="4"/>
    </row>
    <row r="1548" spans="1:3">
      <c r="A1548" s="2"/>
      <c r="B1548" s="142"/>
      <c r="C1548" s="4"/>
    </row>
    <row r="1549" spans="1:3">
      <c r="A1549" s="2"/>
      <c r="B1549" s="142"/>
      <c r="C1549" s="4"/>
    </row>
    <row r="1550" spans="1:3">
      <c r="A1550" s="2"/>
      <c r="B1550" s="142"/>
      <c r="C1550" s="4"/>
    </row>
    <row r="1551" spans="1:3">
      <c r="A1551" s="2"/>
      <c r="B1551" s="142"/>
      <c r="C1551" s="4"/>
    </row>
    <row r="1552" spans="1:3">
      <c r="A1552" s="2"/>
      <c r="B1552" s="142"/>
      <c r="C1552" s="4"/>
    </row>
    <row r="1553" spans="1:3">
      <c r="A1553" s="2"/>
      <c r="B1553" s="142"/>
      <c r="C1553" s="4"/>
    </row>
    <row r="1554" spans="1:3">
      <c r="A1554" s="2"/>
      <c r="B1554" s="142"/>
      <c r="C1554" s="4"/>
    </row>
    <row r="1555" spans="1:3">
      <c r="A1555" s="2"/>
      <c r="B1555" s="142"/>
      <c r="C1555" s="4"/>
    </row>
    <row r="1556" spans="1:3">
      <c r="A1556" s="2"/>
      <c r="B1556" s="142"/>
      <c r="C1556" s="4"/>
    </row>
    <row r="1557" spans="1:3">
      <c r="A1557" s="2"/>
      <c r="B1557" s="142"/>
      <c r="C1557" s="4"/>
    </row>
    <row r="1558" spans="1:3">
      <c r="A1558" s="2"/>
      <c r="B1558" s="142"/>
      <c r="C1558" s="4"/>
    </row>
    <row r="1559" spans="1:3">
      <c r="A1559" s="2"/>
      <c r="B1559" s="142"/>
      <c r="C1559" s="4"/>
    </row>
    <row r="1560" spans="1:3">
      <c r="A1560" s="2"/>
      <c r="B1560" s="142"/>
      <c r="C1560" s="4"/>
    </row>
    <row r="1561" spans="1:3">
      <c r="A1561" s="2"/>
      <c r="B1561" s="142"/>
      <c r="C1561" s="4"/>
    </row>
    <row r="1562" spans="1:3">
      <c r="A1562" s="2"/>
      <c r="B1562" s="142"/>
      <c r="C1562" s="4"/>
    </row>
    <row r="1563" spans="1:3">
      <c r="A1563" s="2"/>
      <c r="B1563" s="142"/>
      <c r="C1563" s="4"/>
    </row>
    <row r="1564" spans="1:3">
      <c r="A1564" s="2"/>
      <c r="B1564" s="142"/>
      <c r="C1564" s="4"/>
    </row>
    <row r="1565" spans="1:3">
      <c r="A1565" s="2"/>
      <c r="B1565" s="142"/>
      <c r="C1565" s="4"/>
    </row>
    <row r="1566" spans="1:3">
      <c r="A1566" s="2"/>
      <c r="B1566" s="142"/>
      <c r="C1566" s="4"/>
    </row>
    <row r="1567" spans="1:3">
      <c r="A1567" s="2"/>
      <c r="B1567" s="142"/>
      <c r="C1567" s="4"/>
    </row>
  </sheetData>
  <phoneticPr fontId="6" type="noConversion"/>
  <dataValidations count="1">
    <dataValidation type="list" allowBlank="1" showInputMessage="1" showErrorMessage="1" sqref="A260">
      <formula1>$R$9:$R$2003</formula1>
    </dataValidation>
  </dataValidations>
  <hyperlinks>
    <hyperlink ref="A33" r:id="rId1"/>
    <hyperlink ref="A83" r:id="rId2"/>
    <hyperlink ref="A142" r:id="rId3"/>
  </hyperlinks>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Marcella</vt:lpstr>
      <vt:lpstr>Derek</vt:lpstr>
      <vt:lpstr>Enter Recipes</vt:lpstr>
      <vt:lpstr>Ingredients</vt:lpstr>
      <vt:lpstr>Derek!ActivityLev</vt:lpstr>
      <vt:lpstr>Marcella!ActivityLev</vt:lpstr>
      <vt:lpstr>Ingredient</vt:lpstr>
      <vt:lpstr>Ingredients</vt:lpstr>
      <vt:lpstr>Derek!Weight</vt:lpstr>
      <vt:lpstr>Marcella!Weight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Tresize</dc:creator>
  <cp:lastModifiedBy>Derek Tresize</cp:lastModifiedBy>
  <cp:lastPrinted>2013-06-01T18:27:53Z</cp:lastPrinted>
  <dcterms:created xsi:type="dcterms:W3CDTF">2010-02-20T16:34:45Z</dcterms:created>
  <dcterms:modified xsi:type="dcterms:W3CDTF">2015-01-01T01:46:43Z</dcterms:modified>
</cp:coreProperties>
</file>